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2980" windowHeight="9552"/>
  </bookViews>
  <sheets>
    <sheet name="1 " sheetId="1" r:id="rId1"/>
    <sheet name="2  " sheetId="2" r:id="rId2"/>
  </sheets>
  <definedNames>
    <definedName name="_xlnm.Print_Area" localSheetId="0">'1 '!$A$1:$E$21</definedName>
    <definedName name="_xlnm.Print_Area" localSheetId="1">'2  '!$A$1:$G$89</definedName>
  </definedNames>
  <calcPr calcId="145621"/>
</workbook>
</file>

<file path=xl/calcChain.xml><?xml version="1.0" encoding="utf-8"?>
<calcChain xmlns="http://schemas.openxmlformats.org/spreadsheetml/2006/main">
  <c r="E88" i="2" l="1"/>
  <c r="G86" i="2"/>
  <c r="F86" i="2"/>
  <c r="E86" i="2"/>
  <c r="G83" i="2"/>
  <c r="F83" i="2"/>
  <c r="E83" i="2"/>
  <c r="C77" i="2"/>
  <c r="G65" i="2"/>
  <c r="F65" i="2"/>
  <c r="E65" i="2"/>
  <c r="E55" i="2" s="1"/>
  <c r="D65" i="2"/>
  <c r="D55" i="2" s="1"/>
  <c r="C65" i="2"/>
  <c r="D62" i="2"/>
  <c r="C62" i="2"/>
  <c r="G55" i="2"/>
  <c r="F55" i="2"/>
  <c r="C55" i="2"/>
  <c r="G44" i="2"/>
  <c r="G43" i="2" s="1"/>
  <c r="G39" i="2" s="1"/>
  <c r="G38" i="2" s="1"/>
  <c r="F44" i="2"/>
  <c r="E44" i="2"/>
  <c r="D44" i="2"/>
  <c r="D43" i="2" s="1"/>
  <c r="D39" i="2" s="1"/>
  <c r="D38" i="2" s="1"/>
  <c r="C44" i="2"/>
  <c r="C43" i="2" s="1"/>
  <c r="C39" i="2" s="1"/>
  <c r="C38" i="2" s="1"/>
  <c r="F43" i="2"/>
  <c r="E43" i="2"/>
  <c r="E39" i="2" s="1"/>
  <c r="E38" i="2" s="1"/>
  <c r="G40" i="2"/>
  <c r="F40" i="2"/>
  <c r="E40" i="2"/>
  <c r="D40" i="2"/>
  <c r="C40" i="2"/>
  <c r="F39" i="2"/>
  <c r="F38" i="2"/>
  <c r="G36" i="2"/>
  <c r="F36" i="2"/>
  <c r="E36" i="2"/>
  <c r="D36" i="2"/>
  <c r="C36" i="2"/>
  <c r="G32" i="2"/>
  <c r="F32" i="2"/>
  <c r="E32" i="2"/>
  <c r="D32" i="2"/>
  <c r="C32" i="2"/>
  <c r="G30" i="2"/>
  <c r="D30" i="2"/>
  <c r="C30" i="2"/>
  <c r="G28" i="2"/>
  <c r="F28" i="2"/>
  <c r="E28" i="2"/>
  <c r="D28" i="2"/>
  <c r="C28" i="2"/>
  <c r="G21" i="2"/>
  <c r="F21" i="2"/>
  <c r="E21" i="2"/>
  <c r="D21" i="2"/>
  <c r="C21" i="2"/>
  <c r="G19" i="2"/>
  <c r="F19" i="2"/>
  <c r="E19" i="2"/>
  <c r="D19" i="2"/>
  <c r="C19" i="2"/>
  <c r="G15" i="2"/>
  <c r="G10" i="2" s="1"/>
  <c r="F15" i="2"/>
  <c r="E15" i="2"/>
  <c r="D15" i="2"/>
  <c r="C15" i="2"/>
  <c r="C10" i="2" s="1"/>
  <c r="G13" i="2"/>
  <c r="F13" i="2"/>
  <c r="E13" i="2"/>
  <c r="D13" i="2"/>
  <c r="D10" i="2" s="1"/>
  <c r="C13" i="2"/>
  <c r="G11" i="2"/>
  <c r="F11" i="2"/>
  <c r="E11" i="2"/>
  <c r="E10" i="2" s="1"/>
  <c r="D11" i="2"/>
  <c r="C11" i="2"/>
  <c r="F10" i="2"/>
  <c r="F89" i="2" s="1"/>
  <c r="E20" i="1"/>
  <c r="D20" i="1"/>
  <c r="C20" i="1"/>
  <c r="E17" i="1"/>
  <c r="E15" i="1" s="1"/>
  <c r="D17" i="1"/>
  <c r="C17" i="1"/>
  <c r="D15" i="1"/>
  <c r="C15" i="1"/>
  <c r="E13" i="1"/>
  <c r="E19" i="1" s="1"/>
  <c r="E18" i="1" s="1"/>
  <c r="D13" i="1"/>
  <c r="D12" i="1" s="1"/>
  <c r="C13" i="1"/>
  <c r="C12" i="1" s="1"/>
  <c r="E12" i="1"/>
  <c r="E21" i="1" s="1"/>
  <c r="E89" i="2" l="1"/>
  <c r="D89" i="2"/>
  <c r="D93" i="2" s="1"/>
  <c r="C89" i="2"/>
  <c r="G89" i="2"/>
  <c r="C19" i="1"/>
  <c r="C18" i="1" s="1"/>
  <c r="C21" i="1" s="1"/>
  <c r="D19" i="1"/>
  <c r="D18" i="1" s="1"/>
  <c r="D21" i="1" s="1"/>
</calcChain>
</file>

<file path=xl/sharedStrings.xml><?xml version="1.0" encoding="utf-8"?>
<sst xmlns="http://schemas.openxmlformats.org/spreadsheetml/2006/main" count="204" uniqueCount="171">
  <si>
    <t>Приложение № 1</t>
  </si>
  <si>
    <t>к решению Думы Кировского</t>
  </si>
  <si>
    <t>муниципального района</t>
  </si>
  <si>
    <t>Источники внутреннего финансирования дефицита районного бюджета на 2023-2025 годы</t>
  </si>
  <si>
    <t>(тыс. руб.)</t>
  </si>
  <si>
    <t>Код бюджетной классификации Российской Федерации</t>
  </si>
  <si>
    <t>Наименование налога    (сбора)</t>
  </si>
  <si>
    <t>Сумма на 2023 г.</t>
  </si>
  <si>
    <t>Сумма на 2024 г.</t>
  </si>
  <si>
    <t>Сумма на 2025 г.</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</si>
  <si>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</si>
  <si>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</si>
  <si>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</si>
  <si>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</si>
  <si>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</si>
  <si>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</si>
  <si>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</si>
  <si>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</si>
  <si>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01 03 01 00 05 0000 710</t>
  </si>
  <si>
    <t>Получение бюджетных кредитов от других бюджетов бюджетной системы Российской Федерации районным бюджетом в валюте Российской Федерации</t>
  </si>
  <si>
    <t>01 03 01 00 05 0000 810</t>
  </si>
  <si>
    <t>Погашение районным бюджетом бюджетных кредитов от других бюджетов бюджетной системы Российской Федерации в валюте Российской Федерации</t>
  </si>
  <si>
    <t>01 05 00 00 00 0000 000</t>
  </si>
  <si>
    <t>Изменение остатков средств на счетах по учету средств</t>
  </si>
  <si>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</si>
  <si>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</si>
  <si>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</si>
  <si>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</si>
  <si>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ИТОГО ИСТОЧНИКОВ</t>
  </si>
  <si>
    <t>Приложение № 7.1</t>
  </si>
  <si>
    <t>Приложение №2</t>
  </si>
  <si>
    <t>Объемы доходов районного бюджета на 2023 год и плановый период 2024 и 2025 годов</t>
  </si>
  <si>
    <t>Наименование</t>
  </si>
  <si>
    <t>Сумма на 2021 год</t>
  </si>
  <si>
    <t>Сумма на 2022 год</t>
  </si>
  <si>
    <t>Сумма на 
2023 год</t>
  </si>
  <si>
    <t>Сумма на 
2024 год</t>
  </si>
  <si>
    <t>Сумма на 
2025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</si>
  <si>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</si>
  <si>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</si>
  <si>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</si>
  <si>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</si>
  <si>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</si>
  <si>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</si>
  <si>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</si>
  <si>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</si>
  <si>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</si>
  <si>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</si>
  <si>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</si>
  <si>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</si>
  <si>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105 01000 01 0000 110</t>
  </si>
  <si>
    <t>Налог, взимаемый в связи с применением упрощенной системы налогообложения</t>
  </si>
  <si>
    <t>1 05 03000 01 0000 110</t>
  </si>
  <si>
    <t>Единый сельскохозяйственный налог</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</si>
  <si>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</si>
  <si>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</si>
  <si>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</si>
  <si>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</si>
  <si>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</si>
  <si>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</si>
  <si>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</si>
  <si>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</si>
  <si>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</si>
  <si>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</si>
  <si>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</si>
  <si>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</si>
  <si>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</si>
  <si>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</si>
  <si>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111 05025 05 0000 120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</si>
  <si>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</si>
  <si>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</si>
  <si>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</si>
  <si>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</si>
  <si>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</si>
  <si>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</si>
  <si>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</si>
  <si>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</si>
  <si>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</si>
  <si>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</si>
  <si>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</si>
  <si>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</si>
  <si>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</si>
  <si>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</si>
  <si>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</si>
  <si>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</si>
  <si>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</si>
  <si>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</si>
  <si>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</si>
  <si>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</si>
  <si>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</si>
  <si>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1 17 05000 00 0000 180</t>
  </si>
  <si>
    <t>ПРОЧИЕ НЕНАЛОГОВЫЕ ДОХОДЫ</t>
  </si>
  <si>
    <t>1 17 05050 05 0000 180</t>
  </si>
  <si>
    <t>Прочие неналоговые доходы бюджетов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</si>
  <si>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</si>
  <si>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</si>
  <si>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</si>
  <si>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</si>
  <si>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2 02 15000 00 0000 150</t>
  </si>
  <si>
    <t>Дотации от других бюджетов бюджетной системы Российской Федерации</t>
  </si>
  <si>
    <t>2 02 15001 05 0000 150</t>
  </si>
  <si>
    <t>Дотации бюджетам муниципальных районов на выравнивание бюджетной обеспеченности</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</si>
  <si>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</si>
  <si>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</si>
  <si>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</si>
  <si>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</si>
  <si>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2 02 29999 05 0000 150</t>
  </si>
  <si>
    <t>Прочие субсидии бюджетам муниципальных районов</t>
  </si>
  <si>
    <t xml:space="preserve">Субсидии бюджетам муниципальных образований Приморского края на организацию физкультурно-спортивной работы по месту жительства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</si>
  <si>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</si>
  <si>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</si>
  <si>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</si>
  <si>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</si>
  <si>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</si>
  <si>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</si>
  <si>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2 02 25299 05 0000 150</t>
  </si>
  <si>
    <t>Субсидии бюджетам муниципальных образований Приморского края на софинансирование расходных обязательств субъектов РФ, свзяаннх с реализацией ФЦП "Увековечение памяти погибших при защите Отечества на 2019-2024 годы"</t>
  </si>
  <si>
    <t>2 02 25519 00 0000 150</t>
  </si>
  <si>
    <t>Субсидии бюджетам субъектов муниципальных образований на 
государственную поддержку отрасли культуры (модернизация библиотек в части комплектования книжных фондов бибилтотек муниципальных образований и государственных общедоступных библиотек)</t>
  </si>
  <si>
    <t>2 02 25467 05 0000 150</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</si>
  <si>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</si>
  <si>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2 02 30000 00 0000 150</t>
  </si>
  <si>
    <t>Субвенции бюджетам субъектов Российской Федерации и муниципальных образований</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</si>
  <si>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</si>
  <si>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</si>
  <si>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</si>
  <si>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</si>
  <si>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2 02 35930 05 0000 150</t>
  </si>
  <si>
    <t>Субвенции бюджетам муниципальных   районов на  государственную регистрацию  актов гражданского состояния</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</si>
  <si>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</si>
  <si>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</si>
  <si>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2 02 35120 05 0000 150</t>
  </si>
  <si>
    <t>Субвенции бюджетам муниципальных районов Приморского края на составление (изменение) списков кандидатов в присяжные заседатели</t>
  </si>
  <si>
    <t>2 02 35082 05 0000 150</t>
  </si>
  <si>
    <t>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t>
  </si>
  <si>
    <t>2 02 36900 05 0000 150</t>
  </si>
  <si>
    <t>Единая субвенция бюджетам муниципальных районов из бюджета субъекта Российской Федерации</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</si>
  <si>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</si>
  <si>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</si>
  <si>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2 02 30024 05 0000 150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</si>
  <si>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</si>
  <si>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</si>
  <si>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</si>
  <si>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</si>
  <si>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</si>
  <si>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образовательных организациях  </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</si>
  <si>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</si>
  <si>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</si>
  <si>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202 30024 05 0000 150</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</si>
  <si>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</si>
  <si>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</si>
  <si>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</si>
  <si>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</si>
  <si>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</si>
  <si>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</si>
  <si>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</si>
  <si>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</si>
  <si>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</si>
  <si>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2 02 39999 05 0000 150</t>
  </si>
  <si>
    <t>Прочие субвенции бюджетам муниципальных районов</t>
  </si>
  <si>
    <r>
      <t>Субвенции бюджетам муниципальных образований Приморского края на обеспечение детей сирот и детей, оставшихся без попечения родителей, лиц из числа детей - сирот и детей, оставшихся без попечения родителей, жилыми помещениями</t>
    </r>
    <r>
      <rPr>
        <b/>
        <sz val="12"/>
        <rFont val="Times New Roman"/>
        <family val="1"/>
        <charset val="204"/>
      </rPr>
      <t xml:space="preserve"> </t>
    </r>
    <r>
      <rPr>
        <b/>
        <u/>
        <sz val="12"/>
        <rFont val="Times New Roman"/>
        <family val="1"/>
        <charset val="204"/>
      </rPr>
      <t>за счет краевого бюджета</t>
    </r>
  </si>
  <si>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sz val="12"/>
        <rFont val="Times New Roman"/>
        <family val="1"/>
        <charset val="204"/>
      </rPr>
      <t>за счет средств краевого бюджета</t>
    </r>
  </si>
  <si>
    <t>2 02 40000 00 0000 150</t>
  </si>
  <si>
    <t>ИНЫЕ МЕЖБЮДЖЕТНЫЕ ТРАНСФЕРТЫ</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</si>
  <si>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</si>
  <si>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</si>
  <si>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</si>
  <si>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</si>
  <si>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</si>
  <si>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было</t>
  </si>
  <si>
    <t>от 24.11.2022 г. № 296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</si>
</sst>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quot;р.&quot;_-;\-* #,##0.00&quot;р.&quot;_-;_-* &quot;-&quot;??&quot;р.&quot;_-;_-@_-"/>
    <numFmt numFmtId="165" formatCode="#,##0.00000"/>
    <numFmt numFmtId="166" formatCode="_-* #,##0.00_р_._-;\-* #,##0.00_р_._-;_-* &quot;-&quot;??_р_._-;_-@_-"/>
    <numFmt numFmtId="167" formatCode="0.000"/>
    <numFmt numFmtId="168" formatCode="0.00000"/>
    <numFmt numFmtId="169" formatCode="#,##0.000"/>
  </numFmts>
  <fonts count="19" x14ac:knownFonts="1">
    <font>
      <sz val="11"/>
      <color theme="1"/>
      <name val="Calibri"/>
      <family val="2"/>
      <charset val="204"/>
      <scheme val="minor"/>
    </font>
    <font>
      <sz val="10"/>
      <name val="Arial Cyr"/>
      <charset val="204"/>
    </font>
    <font>
      <sz val="12"/>
      <name val="Times New Roman"/>
      <family val="1"/>
    </font>
    <font>
      <b/>
      <sz val="14"/>
      <name val="Times New Roman"/>
      <family val="1"/>
    </font>
    <font>
      <sz val="13"/>
      <name val="Times New Roman"/>
      <family val="1"/>
      <charset val="204"/>
    </font>
    <font>
      <b/>
      <sz val="13"/>
      <name val="Times New Roman"/>
      <family val="1"/>
    </font>
    <font>
      <sz val="12"/>
      <name val="Times New Roman"/>
      <family val="1"/>
      <charset val="204"/>
    </font>
    <font>
      <b/>
      <sz val="12"/>
      <name val="Times New Roman"/>
      <family val="1"/>
      <charset val="204"/>
    </font>
    <font>
      <sz val="12"/>
      <color indexed="8"/>
      <name val="Times New Roman"/>
      <family val="1"/>
      <charset val="204"/>
    </font>
    <font>
      <b/>
      <sz val="12"/>
      <name val="Arial Cyr"/>
      <charset val="204"/>
    </font>
    <font>
      <b/>
      <sz val="12"/>
      <color indexed="8"/>
      <name val="Times New Roman"/>
      <family val="1"/>
      <charset val="204"/>
    </font>
    <font>
      <sz val="12"/>
      <color theme="1"/>
      <name val="Times New Roman"/>
      <family val="1"/>
      <charset val="204"/>
    </font>
    <font>
      <b/>
      <sz val="14"/>
      <name val="Times New Roman"/>
      <family val="1"/>
      <charset val="204"/>
    </font>
    <font>
      <sz val="14"/>
      <color theme="1"/>
      <name val="Times New Roman"/>
      <family val="1"/>
      <charset val="204"/>
    </font>
    <font>
      <sz val="12"/>
      <color rgb="FFFF0000"/>
      <name val="Times New Roman"/>
      <family val="1"/>
      <charset val="204"/>
    </font>
    <font>
      <b/>
      <sz val="12"/>
      <color theme="1"/>
      <name val="Times New Roman"/>
      <family val="1"/>
      <charset val="204"/>
    </font>
    <font>
      <sz val="12"/>
      <color indexed="10"/>
      <name val="Times New Roman"/>
      <family val="1"/>
      <charset val="204"/>
    </font>
    <font>
      <b/>
      <i/>
      <sz val="12"/>
      <name val="Times New Roman"/>
      <family val="1"/>
      <charset val="204"/>
    </font>
    <font>
      <b/>
      <u/>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164" fontId="1" fillId="0" borderId="0" applyFont="0" applyFill="0" applyBorder="0" applyAlignment="0" applyProtection="0"/>
    <xf numFmtId="166" fontId="1" fillId="0" borderId="0" applyFont="0" applyFill="0" applyBorder="0" applyAlignment="0" applyProtection="0"/>
  </cellStyleXfs>
  <cellXfs count="80">
    <xf numFmtId="0" fontId="0" fillId="0" borderId="0" xfId="0"/>
    <xf numFmtId="0" fontId="2" fillId="0" borderId="0" xfId="1" applyFont="1" applyFill="1"/>
    <xf numFmtId="0" fontId="2" fillId="0" borderId="0" xfId="1" applyFont="1" applyFill="1" applyAlignment="1">
      <alignment horizontal="center"/>
    </xf>
    <xf numFmtId="0" fontId="1" fillId="0" borderId="0" xfId="1" applyFill="1"/>
    <xf numFmtId="0" fontId="2" fillId="0" borderId="0" xfId="1" applyFont="1" applyFill="1" applyAlignment="1">
      <alignment horizontal="right"/>
    </xf>
    <xf numFmtId="0" fontId="3" fillId="0" borderId="0" xfId="1" applyFont="1" applyFill="1" applyBorder="1" applyAlignment="1">
      <alignment horizontal="center" vertical="justify" wrapText="1"/>
    </xf>
    <xf numFmtId="0" fontId="4" fillId="0" borderId="0" xfId="1" applyFont="1" applyFill="1" applyBorder="1" applyAlignment="1">
      <alignment horizontal="left" vertical="justify" wrapText="1"/>
    </xf>
    <xf numFmtId="0" fontId="5" fillId="0" borderId="0" xfId="1" applyFont="1" applyFill="1" applyBorder="1" applyAlignment="1">
      <alignment horizontal="center" vertical="justify" wrapText="1"/>
    </xf>
    <xf numFmtId="0" fontId="6" fillId="0" borderId="0" xfId="1" applyFont="1" applyFill="1" applyBorder="1" applyAlignment="1">
      <alignment horizontal="right" vertical="justify"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165" fontId="6"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2" fontId="2" fillId="0" borderId="1" xfId="1" applyNumberFormat="1" applyFont="1" applyFill="1" applyBorder="1" applyAlignment="1">
      <alignment horizontal="left" vertical="center" wrapText="1"/>
    </xf>
    <xf numFmtId="165" fontId="2"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xf>
    <xf numFmtId="165" fontId="10" fillId="0" borderId="1" xfId="1" applyNumberFormat="1" applyFont="1" applyFill="1" applyBorder="1" applyAlignment="1">
      <alignment horizontal="center" vertical="center" wrapText="1"/>
    </xf>
    <xf numFmtId="165" fontId="11" fillId="0" borderId="0" xfId="1" applyNumberFormat="1" applyFont="1" applyFill="1" applyAlignment="1">
      <alignment horizontal="center" vertical="center"/>
    </xf>
    <xf numFmtId="165" fontId="6" fillId="0" borderId="0" xfId="1" applyNumberFormat="1" applyFont="1" applyFill="1" applyAlignment="1">
      <alignment horizontal="center" vertical="center"/>
    </xf>
    <xf numFmtId="0" fontId="6" fillId="0" borderId="0" xfId="1" applyFont="1" applyFill="1" applyAlignment="1">
      <alignment horizontal="center" vertical="center"/>
    </xf>
    <xf numFmtId="167" fontId="6" fillId="0" borderId="0" xfId="1" applyNumberFormat="1" applyFont="1" applyFill="1" applyAlignment="1">
      <alignment horizontal="right" vertical="center"/>
    </xf>
    <xf numFmtId="165" fontId="7" fillId="0" borderId="1" xfId="1"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4" fontId="6" fillId="0" borderId="8" xfId="1" applyNumberFormat="1" applyFont="1" applyFill="1" applyBorder="1" applyAlignment="1">
      <alignment horizontal="left" vertical="center"/>
    </xf>
    <xf numFmtId="0" fontId="6" fillId="0" borderId="7" xfId="1" applyFont="1" applyFill="1" applyBorder="1" applyAlignment="1">
      <alignment horizontal="center" vertical="center" wrapText="1"/>
    </xf>
    <xf numFmtId="165" fontId="6" fillId="0" borderId="1" xfId="1" applyNumberFormat="1" applyFont="1" applyFill="1" applyBorder="1" applyAlignment="1">
      <alignment horizontal="center" vertical="center"/>
    </xf>
    <xf numFmtId="165" fontId="6" fillId="0" borderId="1" xfId="3" applyNumberFormat="1" applyFont="1" applyFill="1" applyBorder="1" applyAlignment="1">
      <alignment horizontal="center" vertical="center" wrapText="1"/>
    </xf>
    <xf numFmtId="0" fontId="6" fillId="0" borderId="0" xfId="1" applyFont="1" applyFill="1" applyAlignment="1">
      <alignment horizontal="left" vertical="center"/>
    </xf>
    <xf numFmtId="0" fontId="11" fillId="0" borderId="0" xfId="1" applyFont="1" applyFill="1"/>
    <xf numFmtId="0" fontId="7" fillId="0" borderId="7" xfId="1" applyFont="1" applyFill="1" applyBorder="1" applyAlignment="1">
      <alignment horizontal="center" vertical="center" wrapText="1"/>
    </xf>
    <xf numFmtId="165" fontId="7" fillId="0" borderId="1" xfId="1" applyNumberFormat="1" applyFont="1" applyFill="1" applyBorder="1" applyAlignment="1">
      <alignment horizontal="center" vertical="center"/>
    </xf>
    <xf numFmtId="0" fontId="17" fillId="0" borderId="1" xfId="1" applyFont="1" applyFill="1" applyBorder="1" applyAlignment="1">
      <alignment horizontal="center" vertical="center" wrapText="1"/>
    </xf>
    <xf numFmtId="0" fontId="17" fillId="0" borderId="7" xfId="1" applyFont="1" applyFill="1" applyBorder="1" applyAlignment="1">
      <alignment horizontal="center" vertical="center" wrapText="1"/>
    </xf>
    <xf numFmtId="165" fontId="17" fillId="0" borderId="1" xfId="3" applyNumberFormat="1" applyFont="1" applyFill="1" applyBorder="1" applyAlignment="1">
      <alignment horizontal="center" vertical="center" wrapText="1"/>
    </xf>
    <xf numFmtId="165" fontId="17" fillId="0" borderId="1" xfId="1" applyNumberFormat="1" applyFont="1" applyFill="1" applyBorder="1" applyAlignment="1">
      <alignment horizontal="center" vertical="center"/>
    </xf>
    <xf numFmtId="4" fontId="11" fillId="0" borderId="0" xfId="1" applyNumberFormat="1" applyFont="1" applyFill="1" applyAlignment="1">
      <alignment horizontal="center"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11" fillId="0" borderId="0" xfId="1" applyFont="1" applyFill="1" applyAlignment="1">
      <alignment horizontal="left"/>
    </xf>
    <xf numFmtId="167" fontId="11" fillId="0" borderId="0" xfId="1" applyNumberFormat="1" applyFont="1" applyFill="1"/>
    <xf numFmtId="0" fontId="2" fillId="0" borderId="0" xfId="1" applyFont="1" applyFill="1" applyAlignment="1">
      <alignment horizontal="right"/>
    </xf>
    <xf numFmtId="164" fontId="2" fillId="0" borderId="0" xfId="2" applyFont="1" applyFill="1" applyAlignment="1">
      <alignment horizontal="right"/>
    </xf>
    <xf numFmtId="0" fontId="3" fillId="0" borderId="0" xfId="1" applyFont="1" applyFill="1" applyBorder="1" applyAlignment="1">
      <alignment horizontal="center" vertical="justify" wrapText="1"/>
    </xf>
    <xf numFmtId="0" fontId="7" fillId="0" borderId="1" xfId="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6" fillId="0" borderId="0" xfId="1" applyFont="1" applyFill="1" applyAlignment="1">
      <alignment horizontal="right"/>
    </xf>
    <xf numFmtId="0" fontId="6" fillId="0" borderId="0" xfId="1" applyFont="1" applyFill="1" applyAlignment="1">
      <alignment horizontal="left"/>
    </xf>
    <xf numFmtId="0" fontId="11" fillId="0" borderId="0" xfId="1" applyFont="1" applyFill="1" applyAlignment="1"/>
    <xf numFmtId="167" fontId="6" fillId="0" borderId="0" xfId="1" applyNumberFormat="1" applyFont="1" applyFill="1"/>
    <xf numFmtId="0" fontId="12" fillId="0" borderId="0" xfId="1" applyFont="1" applyFill="1" applyAlignment="1">
      <alignment horizontal="center" vertical="center" wrapText="1"/>
    </xf>
    <xf numFmtId="0" fontId="13" fillId="0" borderId="0" xfId="1" applyFont="1" applyFill="1" applyAlignment="1">
      <alignment vertical="center"/>
    </xf>
    <xf numFmtId="0" fontId="6" fillId="0" borderId="0" xfId="1" applyFont="1" applyFill="1" applyAlignment="1">
      <alignment horizontal="left" vertical="justify"/>
    </xf>
    <xf numFmtId="49" fontId="6" fillId="0" borderId="2" xfId="1" applyNumberFormat="1" applyFont="1" applyFill="1" applyBorder="1" applyAlignment="1">
      <alignment horizontal="center" vertical="center"/>
    </xf>
    <xf numFmtId="167" fontId="6" fillId="0" borderId="0" xfId="1" applyNumberFormat="1" applyFont="1" applyFill="1" applyAlignment="1">
      <alignment horizontal="right"/>
    </xf>
    <xf numFmtId="0" fontId="7" fillId="0" borderId="3" xfId="1" applyFont="1" applyFill="1" applyBorder="1" applyAlignment="1">
      <alignment horizontal="center" vertical="center" wrapText="1"/>
    </xf>
    <xf numFmtId="167" fontId="7" fillId="0" borderId="4"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167" fontId="7" fillId="0" borderId="6" xfId="1" applyNumberFormat="1" applyFont="1" applyFill="1" applyBorder="1" applyAlignment="1">
      <alignment horizontal="center" vertical="center" wrapText="1"/>
    </xf>
    <xf numFmtId="168" fontId="6" fillId="0" borderId="0" xfId="1" applyNumberFormat="1" applyFont="1" applyFill="1" applyAlignment="1">
      <alignment horizontal="left" vertical="center"/>
    </xf>
    <xf numFmtId="165" fontId="6" fillId="0" borderId="0" xfId="1" applyNumberFormat="1" applyFont="1" applyFill="1" applyAlignment="1">
      <alignment horizontal="left" vertical="center"/>
    </xf>
    <xf numFmtId="0" fontId="14" fillId="0" borderId="0" xfId="1" applyFont="1" applyFill="1"/>
    <xf numFmtId="165" fontId="15" fillId="0" borderId="0" xfId="1" applyNumberFormat="1" applyFont="1" applyFill="1"/>
    <xf numFmtId="165" fontId="7" fillId="0" borderId="0" xfId="1" applyNumberFormat="1" applyFont="1" applyFill="1"/>
    <xf numFmtId="165" fontId="6" fillId="0" borderId="0" xfId="1" applyNumberFormat="1" applyFont="1" applyFill="1"/>
    <xf numFmtId="165" fontId="11" fillId="0" borderId="0" xfId="1" applyNumberFormat="1" applyFont="1" applyFill="1"/>
    <xf numFmtId="4" fontId="11" fillId="0" borderId="0" xfId="1" applyNumberFormat="1" applyFont="1" applyFill="1"/>
    <xf numFmtId="0" fontId="16" fillId="0" borderId="0" xfId="1" applyFont="1" applyFill="1"/>
    <xf numFmtId="165" fontId="16" fillId="0" borderId="0" xfId="1" applyNumberFormat="1" applyFont="1" applyFill="1"/>
    <xf numFmtId="4" fontId="16" fillId="0" borderId="0" xfId="1" applyNumberFormat="1" applyFont="1" applyFill="1"/>
    <xf numFmtId="165" fontId="11" fillId="0" borderId="0" xfId="1" applyNumberFormat="1" applyFont="1" applyFill="1" applyAlignment="1">
      <alignment horizontal="left" vertical="center"/>
    </xf>
    <xf numFmtId="2" fontId="11" fillId="0" borderId="0" xfId="1" applyNumberFormat="1" applyFont="1" applyFill="1"/>
    <xf numFmtId="169" fontId="11" fillId="0" borderId="0" xfId="1" applyNumberFormat="1" applyFont="1" applyFill="1"/>
    <xf numFmtId="0" fontId="15" fillId="0" borderId="0" xfId="1" applyFont="1" applyFill="1"/>
    <xf numFmtId="0" fontId="1" fillId="0" borderId="0" xfId="1" applyFill="1" applyAlignment="1">
      <alignment horizontal="right"/>
    </xf>
    <xf numFmtId="0" fontId="1" fillId="0" borderId="0" xfId="1" applyFill="1" applyAlignment="1">
      <alignment horizontal="center" vertical="justify" wrapText="1"/>
    </xf>
  </cellXfs>
  <cellStyles count="4">
    <cellStyle name="Денежный 2" xfId="2"/>
    <cellStyle name="Обычный" xfId="0" builtinId="0"/>
    <cellStyle name="Обычный 2" xfId="1"/>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tabSelected="1" view="pageBreakPreview" topLeftCell="A16" zoomScaleNormal="100" zoomScaleSheetLayoutView="100" workbookViewId="0">
      <selection activeCell="C19" sqref="C19"/>
    </sheetView>
  </sheetViews>
  <sheetFormatPr defaultRowHeight="13.2" x14ac:dyDescent="0.25"/>
  <cols>
    <col min="1" max="1" width="26.6640625" style="3" customWidth="1"/>
    <col min="2" max="2" width="35.6640625" style="3" customWidth="1"/>
    <col min="3" max="3" width="18.6640625" style="3" customWidth="1"/>
    <col min="4" max="5" width="19.6640625" style="3" customWidth="1"/>
    <col min="6" max="16384" width="8.88671875" style="3"/>
  </cols>
  <sheetData>
    <row r="1" spans="1:5" ht="15.6" x14ac:dyDescent="0.3">
      <c r="A1" s="1"/>
      <c r="B1" s="2"/>
      <c r="C1" s="45" t="s">
        <v>0</v>
      </c>
      <c r="D1" s="45"/>
      <c r="E1" s="78"/>
    </row>
    <row r="2" spans="1:5" ht="15.6" x14ac:dyDescent="0.3">
      <c r="A2" s="1"/>
      <c r="B2" s="45" t="s">
        <v>1</v>
      </c>
      <c r="C2" s="45"/>
      <c r="D2" s="45"/>
      <c r="E2" s="78"/>
    </row>
    <row r="3" spans="1:5" ht="15.6" x14ac:dyDescent="0.3">
      <c r="A3" s="1"/>
      <c r="B3" s="46" t="s">
        <v>2</v>
      </c>
      <c r="C3" s="46"/>
      <c r="D3" s="46"/>
      <c r="E3" s="78"/>
    </row>
    <row r="4" spans="1:5" ht="15.6" x14ac:dyDescent="0.3">
      <c r="A4" s="1"/>
      <c r="B4" s="45" t="s">
        <v>170</v>
      </c>
      <c r="C4" s="45"/>
      <c r="D4" s="45"/>
      <c r="E4" s="78"/>
    </row>
    <row r="5" spans="1:5" ht="15.6" x14ac:dyDescent="0.3">
      <c r="A5" s="1"/>
      <c r="B5" s="4"/>
      <c r="C5" s="4"/>
    </row>
    <row r="6" spans="1:5" ht="17.399999999999999" x14ac:dyDescent="0.25">
      <c r="A6" s="47" t="s">
        <v>3</v>
      </c>
      <c r="B6" s="47"/>
      <c r="C6" s="47"/>
      <c r="D6" s="47"/>
      <c r="E6" s="79"/>
    </row>
    <row r="7" spans="1:5" ht="17.399999999999999" x14ac:dyDescent="0.25">
      <c r="A7" s="5"/>
      <c r="B7" s="5"/>
      <c r="C7" s="5"/>
    </row>
    <row r="8" spans="1:5" ht="16.8" x14ac:dyDescent="0.25">
      <c r="A8" s="6"/>
      <c r="B8" s="7"/>
      <c r="C8" s="7"/>
      <c r="D8" s="8"/>
      <c r="E8" s="8" t="s">
        <v>4</v>
      </c>
    </row>
    <row r="9" spans="1:5" ht="14.4" customHeight="1" x14ac:dyDescent="0.25">
      <c r="A9" s="48" t="s">
        <v>5</v>
      </c>
      <c r="B9" s="48" t="s">
        <v>6</v>
      </c>
      <c r="C9" s="48" t="s">
        <v>7</v>
      </c>
      <c r="D9" s="48" t="s">
        <v>8</v>
      </c>
      <c r="E9" s="48" t="s">
        <v>9</v>
      </c>
    </row>
    <row r="10" spans="1:5" ht="16.95" customHeight="1" x14ac:dyDescent="0.25">
      <c r="A10" s="48"/>
      <c r="B10" s="48"/>
      <c r="C10" s="48"/>
      <c r="D10" s="48"/>
      <c r="E10" s="48"/>
    </row>
    <row r="11" spans="1:5" ht="17.399999999999999" customHeight="1" x14ac:dyDescent="0.25">
      <c r="A11" s="48"/>
      <c r="B11" s="48"/>
      <c r="C11" s="48"/>
      <c r="D11" s="48"/>
      <c r="E11" s="48"/>
    </row>
    <row r="12" spans="1:5" ht="55.2" customHeight="1" x14ac:dyDescent="0.25">
      <c r="A12" s="9" t="s">
        <v>10</v>
      </c>
      <c r="B12" s="10" t="s">
        <v>11</v>
      </c>
      <c r="C12" s="26">
        <f>C13+C14</f>
        <v>4066.8633500000001</v>
      </c>
      <c r="D12" s="26">
        <f>D13+D14</f>
        <v>3766.8633499999996</v>
      </c>
      <c r="E12" s="26">
        <f>E13+E14</f>
        <v>3766.8633499999996</v>
      </c>
    </row>
    <row r="13" spans="1:5" ht="58.95" customHeight="1" x14ac:dyDescent="0.25">
      <c r="A13" s="11" t="s">
        <v>12</v>
      </c>
      <c r="B13" s="12" t="s">
        <v>13</v>
      </c>
      <c r="C13" s="13">
        <f>1766.86335+2300</f>
        <v>4066.8633500000001</v>
      </c>
      <c r="D13" s="13">
        <f>1766.86335+2300+2000</f>
        <v>6066.8633499999996</v>
      </c>
      <c r="E13" s="13">
        <f>1766.86335+2000+2000</f>
        <v>5766.8633499999996</v>
      </c>
    </row>
    <row r="14" spans="1:5" ht="55.95" customHeight="1" x14ac:dyDescent="0.25">
      <c r="A14" s="14" t="s">
        <v>14</v>
      </c>
      <c r="B14" s="15" t="s">
        <v>15</v>
      </c>
      <c r="C14" s="13">
        <v>0</v>
      </c>
      <c r="D14" s="13">
        <v>-2300</v>
      </c>
      <c r="E14" s="13">
        <v>-2000</v>
      </c>
    </row>
    <row r="15" spans="1:5" ht="58.95" customHeight="1" x14ac:dyDescent="0.25">
      <c r="A15" s="9" t="s">
        <v>16</v>
      </c>
      <c r="B15" s="10" t="s">
        <v>17</v>
      </c>
      <c r="C15" s="26">
        <f>C16+C17</f>
        <v>-1766.8633500000001</v>
      </c>
      <c r="D15" s="26">
        <f>D16+D17</f>
        <v>-1766.8633500000001</v>
      </c>
      <c r="E15" s="26">
        <f>E16+E17</f>
        <v>-1766.8633500000001</v>
      </c>
    </row>
    <row r="16" spans="1:5" ht="83.4" customHeight="1" x14ac:dyDescent="0.25">
      <c r="A16" s="14" t="s">
        <v>18</v>
      </c>
      <c r="B16" s="16" t="s">
        <v>19</v>
      </c>
      <c r="C16" s="17">
        <v>0</v>
      </c>
      <c r="D16" s="17">
        <v>0</v>
      </c>
      <c r="E16" s="17">
        <v>0</v>
      </c>
    </row>
    <row r="17" spans="1:5" ht="87" customHeight="1" x14ac:dyDescent="0.25">
      <c r="A17" s="18" t="s">
        <v>20</v>
      </c>
      <c r="B17" s="19" t="s">
        <v>21</v>
      </c>
      <c r="C17" s="13">
        <f>-(926.86335+840)</f>
        <v>-1766.8633500000001</v>
      </c>
      <c r="D17" s="13">
        <f>-(926.86335+840)</f>
        <v>-1766.8633500000001</v>
      </c>
      <c r="E17" s="13">
        <f>-(926.86335+840)</f>
        <v>-1766.8633500000001</v>
      </c>
    </row>
    <row r="18" spans="1:5" ht="31.2" x14ac:dyDescent="0.25">
      <c r="A18" s="9" t="s">
        <v>22</v>
      </c>
      <c r="B18" s="10" t="s">
        <v>23</v>
      </c>
      <c r="C18" s="26">
        <f>C19+C20</f>
        <v>0</v>
      </c>
      <c r="D18" s="26">
        <f>D19+D20</f>
        <v>0</v>
      </c>
      <c r="E18" s="26">
        <f>E19+E20</f>
        <v>0</v>
      </c>
    </row>
    <row r="19" spans="1:5" ht="59.4" customHeight="1" x14ac:dyDescent="0.25">
      <c r="A19" s="11" t="s">
        <v>24</v>
      </c>
      <c r="B19" s="12" t="s">
        <v>25</v>
      </c>
      <c r="C19" s="13">
        <f>658198.76474+C13</f>
        <v>662265.62809000001</v>
      </c>
      <c r="D19" s="13">
        <f>670744.53847+D13</f>
        <v>676811.40182000003</v>
      </c>
      <c r="E19" s="13">
        <f>667379.37425+E13</f>
        <v>673146.23759999999</v>
      </c>
    </row>
    <row r="20" spans="1:5" ht="56.4" customHeight="1" x14ac:dyDescent="0.25">
      <c r="A20" s="11" t="s">
        <v>26</v>
      </c>
      <c r="B20" s="12" t="s">
        <v>27</v>
      </c>
      <c r="C20" s="13">
        <f>-(660498.76474+1766.86335)</f>
        <v>-662265.62809000001</v>
      </c>
      <c r="D20" s="13">
        <f>-(672744.53847+2300+1766.86335)</f>
        <v>-676811.40182000003</v>
      </c>
      <c r="E20" s="13">
        <f>-(669379.37425+2000+1766.86335)</f>
        <v>-673146.23759999999</v>
      </c>
    </row>
    <row r="21" spans="1:5" ht="15.6" x14ac:dyDescent="0.25">
      <c r="A21" s="9"/>
      <c r="B21" s="20" t="s">
        <v>28</v>
      </c>
      <c r="C21" s="21">
        <f>C12+C15+C18</f>
        <v>2300</v>
      </c>
      <c r="D21" s="21">
        <f>D12+D15+D18</f>
        <v>1999.9999999999995</v>
      </c>
      <c r="E21" s="21">
        <f>E12+E15+E18</f>
        <v>1999.9999999999995</v>
      </c>
    </row>
  </sheetData>
  <mergeCells count="10">
    <mergeCell ref="A9:A11"/>
    <mergeCell ref="B9:B11"/>
    <mergeCell ref="C9:C11"/>
    <mergeCell ref="D9:D11"/>
    <mergeCell ref="E9:E11"/>
    <mergeCell ref="C1:E1"/>
    <mergeCell ref="B2:E2"/>
    <mergeCell ref="B3:E3"/>
    <mergeCell ref="B4:E4"/>
    <mergeCell ref="A6:E6"/>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93"/>
  <sheetViews>
    <sheetView view="pageBreakPreview" zoomScale="90" zoomScaleNormal="100" zoomScaleSheetLayoutView="90" workbookViewId="0">
      <selection activeCell="B83" sqref="B83"/>
    </sheetView>
  </sheetViews>
  <sheetFormatPr defaultColWidth="13.33203125" defaultRowHeight="15.6" x14ac:dyDescent="0.3"/>
  <cols>
    <col min="1" max="1" width="25.88671875" style="43" customWidth="1"/>
    <col min="2" max="2" width="87.88671875" style="41" customWidth="1"/>
    <col min="3" max="4" width="16" style="33" hidden="1" customWidth="1"/>
    <col min="5" max="5" width="20.5546875" style="22" customWidth="1"/>
    <col min="6" max="6" width="20" style="23" customWidth="1"/>
    <col min="7" max="7" width="19.88671875" style="24" customWidth="1"/>
    <col min="8" max="8" width="24.33203125" style="42" customWidth="1"/>
    <col min="9" max="9" width="20.109375" style="33" customWidth="1"/>
    <col min="10" max="10" width="18.33203125" style="33" customWidth="1"/>
    <col min="11" max="11" width="18.6640625" style="33" customWidth="1"/>
    <col min="12" max="12" width="8.88671875" style="33" customWidth="1"/>
    <col min="13" max="13" width="13.88671875" style="33" customWidth="1"/>
    <col min="14" max="246" width="8.88671875" style="33" customWidth="1"/>
    <col min="247" max="247" width="24" style="33" customWidth="1"/>
    <col min="248" max="248" width="9.109375" style="33" customWidth="1"/>
    <col min="249" max="249" width="51.5546875" style="33" customWidth="1"/>
    <col min="250" max="251" width="0" style="33" hidden="1" customWidth="1"/>
    <col min="252" max="252" width="16.6640625" style="33" customWidth="1"/>
    <col min="253" max="253" width="0" style="33" hidden="1" customWidth="1"/>
    <col min="254" max="254" width="16.6640625" style="33" customWidth="1"/>
    <col min="255" max="255" width="0" style="33" hidden="1" customWidth="1"/>
    <col min="256" max="16384" width="13.33203125" style="33"/>
  </cols>
  <sheetData>
    <row r="1" spans="1:256" x14ac:dyDescent="0.3">
      <c r="A1" s="51"/>
      <c r="B1" s="24"/>
      <c r="C1" s="50" t="s">
        <v>29</v>
      </c>
      <c r="D1" s="50"/>
      <c r="E1" s="50" t="s">
        <v>30</v>
      </c>
      <c r="F1" s="50"/>
      <c r="G1" s="52"/>
    </row>
    <row r="2" spans="1:256" x14ac:dyDescent="0.3">
      <c r="A2" s="51"/>
      <c r="B2" s="24"/>
      <c r="C2" s="50"/>
      <c r="D2" s="50"/>
      <c r="E2" s="50" t="s">
        <v>1</v>
      </c>
      <c r="F2" s="50"/>
      <c r="G2" s="50"/>
    </row>
    <row r="3" spans="1:256" x14ac:dyDescent="0.3">
      <c r="A3" s="51"/>
      <c r="B3" s="24"/>
      <c r="C3" s="50"/>
      <c r="D3" s="50"/>
      <c r="E3" s="50" t="s">
        <v>2</v>
      </c>
      <c r="F3" s="50"/>
      <c r="G3" s="50"/>
    </row>
    <row r="4" spans="1:256" x14ac:dyDescent="0.3">
      <c r="A4" s="51"/>
      <c r="B4" s="24"/>
      <c r="C4" s="50"/>
      <c r="D4" s="50"/>
      <c r="E4" s="50" t="s">
        <v>170</v>
      </c>
      <c r="F4" s="50"/>
      <c r="G4" s="52"/>
    </row>
    <row r="5" spans="1:256" x14ac:dyDescent="0.3">
      <c r="A5" s="51"/>
      <c r="B5" s="24"/>
      <c r="C5" s="53"/>
      <c r="D5" s="53"/>
    </row>
    <row r="6" spans="1:256" ht="18" x14ac:dyDescent="0.3">
      <c r="A6" s="54" t="s">
        <v>31</v>
      </c>
      <c r="B6" s="54"/>
      <c r="C6" s="54"/>
      <c r="D6" s="55"/>
      <c r="E6" s="55"/>
      <c r="F6" s="55"/>
      <c r="G6" s="55"/>
      <c r="H6" s="32"/>
    </row>
    <row r="7" spans="1:256" x14ac:dyDescent="0.3">
      <c r="A7" s="56"/>
      <c r="B7" s="57"/>
      <c r="C7" s="58"/>
      <c r="D7" s="58"/>
      <c r="E7" s="23"/>
      <c r="G7" s="25" t="s">
        <v>4</v>
      </c>
      <c r="H7" s="32"/>
    </row>
    <row r="8" spans="1:256" x14ac:dyDescent="0.3">
      <c r="A8" s="48" t="s">
        <v>5</v>
      </c>
      <c r="B8" s="59" t="s">
        <v>32</v>
      </c>
      <c r="C8" s="60" t="s">
        <v>33</v>
      </c>
      <c r="D8" s="60" t="s">
        <v>34</v>
      </c>
      <c r="E8" s="49" t="s">
        <v>35</v>
      </c>
      <c r="F8" s="49" t="s">
        <v>36</v>
      </c>
      <c r="G8" s="49" t="s">
        <v>37</v>
      </c>
      <c r="H8" s="32"/>
    </row>
    <row r="9" spans="1:256" x14ac:dyDescent="0.3">
      <c r="A9" s="48"/>
      <c r="B9" s="61"/>
      <c r="C9" s="62"/>
      <c r="D9" s="62"/>
      <c r="E9" s="49"/>
      <c r="F9" s="49"/>
      <c r="G9" s="49"/>
      <c r="H9" s="32"/>
    </row>
    <row r="10" spans="1:256" x14ac:dyDescent="0.3">
      <c r="A10" s="9" t="s">
        <v>38</v>
      </c>
      <c r="B10" s="34" t="s">
        <v>39</v>
      </c>
      <c r="C10" s="27">
        <f>C11+C13+C15+C19+C21+C28+C30+C32+C35+C36</f>
        <v>213214.3</v>
      </c>
      <c r="D10" s="27">
        <f>D11+D13+D15+D19+D21+D28+D30+D32+D35+D36</f>
        <v>214614.3</v>
      </c>
      <c r="E10" s="27">
        <f>E11+E13+E15+E19+E21+E28+E30+E32+E35+E36</f>
        <v>278331.33299999998</v>
      </c>
      <c r="F10" s="27">
        <f>F11+F13+F15+F19+F21+F28+F30+F32+F35+F36</f>
        <v>282622</v>
      </c>
      <c r="G10" s="27">
        <f>G11+G13+G15+G19+G21+G28+G30+G32+G35+G36</f>
        <v>284630</v>
      </c>
      <c r="H10" s="63"/>
    </row>
    <row r="11" spans="1:256" x14ac:dyDescent="0.3">
      <c r="A11" s="9" t="s">
        <v>40</v>
      </c>
      <c r="B11" s="34" t="s">
        <v>41</v>
      </c>
      <c r="C11" s="27">
        <f>SUM(C12)</f>
        <v>178061</v>
      </c>
      <c r="D11" s="27">
        <f>SUM(D12)</f>
        <v>179342</v>
      </c>
      <c r="E11" s="27">
        <f>SUM(E12)</f>
        <v>238683</v>
      </c>
      <c r="F11" s="27">
        <f>SUM(F12)</f>
        <v>244934</v>
      </c>
      <c r="G11" s="27">
        <f>SUM(G12)</f>
        <v>246673</v>
      </c>
      <c r="H11" s="64"/>
    </row>
    <row r="12" spans="1:256" x14ac:dyDescent="0.3">
      <c r="A12" s="11" t="s">
        <v>42</v>
      </c>
      <c r="B12" s="29" t="s">
        <v>43</v>
      </c>
      <c r="C12" s="31">
        <v>178061</v>
      </c>
      <c r="D12" s="31">
        <v>179342</v>
      </c>
      <c r="E12" s="30">
        <v>238683</v>
      </c>
      <c r="F12" s="30">
        <v>244934</v>
      </c>
      <c r="G12" s="30">
        <v>246673</v>
      </c>
      <c r="H12" s="28"/>
    </row>
    <row r="13" spans="1:256" ht="31.2" x14ac:dyDescent="0.3">
      <c r="A13" s="9" t="s">
        <v>44</v>
      </c>
      <c r="B13" s="34" t="s">
        <v>45</v>
      </c>
      <c r="C13" s="27">
        <f>SUM(C14)</f>
        <v>15464</v>
      </c>
      <c r="D13" s="27">
        <f>SUM(D14)</f>
        <v>15464</v>
      </c>
      <c r="E13" s="27">
        <f>SUM(E14)</f>
        <v>16800</v>
      </c>
      <c r="F13" s="27">
        <f>SUM(F14)</f>
        <v>16800</v>
      </c>
      <c r="G13" s="27">
        <f>SUM(G14)</f>
        <v>16800</v>
      </c>
      <c r="H13" s="32"/>
    </row>
    <row r="14" spans="1:256" ht="31.2" x14ac:dyDescent="0.3">
      <c r="A14" s="11" t="s">
        <v>46</v>
      </c>
      <c r="B14" s="29" t="s">
        <v>47</v>
      </c>
      <c r="C14" s="31">
        <v>15464</v>
      </c>
      <c r="D14" s="31">
        <v>15464</v>
      </c>
      <c r="E14" s="30">
        <v>16800</v>
      </c>
      <c r="F14" s="30">
        <v>16800</v>
      </c>
      <c r="G14" s="30">
        <v>16800</v>
      </c>
      <c r="H14" s="32"/>
    </row>
    <row r="15" spans="1:256" x14ac:dyDescent="0.3">
      <c r="A15" s="9" t="s">
        <v>48</v>
      </c>
      <c r="B15" s="34" t="s">
        <v>49</v>
      </c>
      <c r="C15" s="27">
        <f>SUM(C16:C18)</f>
        <v>1576.4</v>
      </c>
      <c r="D15" s="27">
        <f>SUM(D16:D18)</f>
        <v>1603.4</v>
      </c>
      <c r="E15" s="27">
        <f>SUM(E16:E18)</f>
        <v>5377</v>
      </c>
      <c r="F15" s="27">
        <f>SUM(F16:F18)</f>
        <v>5524</v>
      </c>
      <c r="G15" s="27">
        <f>SUM(G16:G18)</f>
        <v>5665</v>
      </c>
      <c r="H15" s="32"/>
    </row>
    <row r="16" spans="1:256" x14ac:dyDescent="0.3">
      <c r="A16" s="11" t="s">
        <v>50</v>
      </c>
      <c r="B16" s="29" t="s">
        <v>51</v>
      </c>
      <c r="C16" s="31">
        <v>293.39999999999998</v>
      </c>
      <c r="D16" s="31">
        <v>293.39999999999998</v>
      </c>
      <c r="E16" s="31">
        <v>647</v>
      </c>
      <c r="F16" s="31">
        <v>665</v>
      </c>
      <c r="G16" s="30">
        <v>684</v>
      </c>
      <c r="H16" s="32"/>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8" x14ac:dyDescent="0.3">
      <c r="A17" s="11" t="s">
        <v>52</v>
      </c>
      <c r="B17" s="29" t="s">
        <v>53</v>
      </c>
      <c r="C17" s="31">
        <v>1213</v>
      </c>
      <c r="D17" s="31">
        <v>1240</v>
      </c>
      <c r="E17" s="30">
        <v>648</v>
      </c>
      <c r="F17" s="30">
        <v>663</v>
      </c>
      <c r="G17" s="30">
        <v>667</v>
      </c>
      <c r="H17" s="32"/>
    </row>
    <row r="18" spans="1:8" ht="31.2" x14ac:dyDescent="0.3">
      <c r="A18" s="11" t="s">
        <v>54</v>
      </c>
      <c r="B18" s="29" t="s">
        <v>55</v>
      </c>
      <c r="C18" s="31">
        <v>70</v>
      </c>
      <c r="D18" s="31">
        <v>70</v>
      </c>
      <c r="E18" s="30">
        <v>4082</v>
      </c>
      <c r="F18" s="30">
        <v>4196</v>
      </c>
      <c r="G18" s="30">
        <v>4314</v>
      </c>
      <c r="H18" s="32"/>
    </row>
    <row r="19" spans="1:8" x14ac:dyDescent="0.3">
      <c r="A19" s="9" t="s">
        <v>56</v>
      </c>
      <c r="B19" s="34" t="s">
        <v>57</v>
      </c>
      <c r="C19" s="27">
        <f>SUM(C20:C20)</f>
        <v>3052</v>
      </c>
      <c r="D19" s="27">
        <f>SUM(D20:D20)</f>
        <v>3144</v>
      </c>
      <c r="E19" s="27">
        <f>SUM(E20:E20)</f>
        <v>2545</v>
      </c>
      <c r="F19" s="27">
        <f>SUM(F20:F20)</f>
        <v>2515</v>
      </c>
      <c r="G19" s="27">
        <f>SUM(G20:G20)</f>
        <v>2515</v>
      </c>
      <c r="H19" s="32"/>
    </row>
    <row r="20" spans="1:8" ht="31.2" x14ac:dyDescent="0.3">
      <c r="A20" s="11" t="s">
        <v>58</v>
      </c>
      <c r="B20" s="29" t="s">
        <v>59</v>
      </c>
      <c r="C20" s="31">
        <v>3052</v>
      </c>
      <c r="D20" s="31">
        <v>3144</v>
      </c>
      <c r="E20" s="30">
        <v>2545</v>
      </c>
      <c r="F20" s="30">
        <v>2515</v>
      </c>
      <c r="G20" s="30">
        <v>2515</v>
      </c>
      <c r="H20" s="32"/>
    </row>
    <row r="21" spans="1:8" ht="31.2" x14ac:dyDescent="0.3">
      <c r="A21" s="9" t="s">
        <v>60</v>
      </c>
      <c r="B21" s="34" t="s">
        <v>61</v>
      </c>
      <c r="C21" s="27">
        <f>SUM(C22:C27)</f>
        <v>13196.900000000001</v>
      </c>
      <c r="D21" s="27">
        <f>SUM(D22:D27)</f>
        <v>13196.900000000001</v>
      </c>
      <c r="E21" s="27">
        <f>SUM(E22:E27)</f>
        <v>8529</v>
      </c>
      <c r="F21" s="27">
        <f>SUM(F22:F27)</f>
        <v>8657</v>
      </c>
      <c r="G21" s="27">
        <f>SUM(G22:G27)</f>
        <v>8748</v>
      </c>
      <c r="H21" s="32"/>
    </row>
    <row r="22" spans="1:8" ht="62.4" x14ac:dyDescent="0.3">
      <c r="A22" s="11" t="s">
        <v>62</v>
      </c>
      <c r="B22" s="29" t="s">
        <v>63</v>
      </c>
      <c r="C22" s="31">
        <v>2267.1</v>
      </c>
      <c r="D22" s="31">
        <v>2267.1</v>
      </c>
      <c r="E22" s="30">
        <v>823</v>
      </c>
      <c r="F22" s="30">
        <v>823</v>
      </c>
      <c r="G22" s="30">
        <v>823</v>
      </c>
      <c r="H22" s="32"/>
    </row>
    <row r="23" spans="1:8" ht="62.4" hidden="1" x14ac:dyDescent="0.3">
      <c r="A23" s="11" t="s">
        <v>64</v>
      </c>
      <c r="B23" s="29" t="s">
        <v>65</v>
      </c>
      <c r="C23" s="31">
        <v>0</v>
      </c>
      <c r="D23" s="31">
        <v>0</v>
      </c>
      <c r="E23" s="30">
        <v>0</v>
      </c>
      <c r="F23" s="30">
        <v>0</v>
      </c>
      <c r="G23" s="30">
        <v>0</v>
      </c>
      <c r="H23" s="32"/>
    </row>
    <row r="24" spans="1:8" ht="62.4" x14ac:dyDescent="0.3">
      <c r="A24" s="11" t="s">
        <v>66</v>
      </c>
      <c r="B24" s="29" t="s">
        <v>67</v>
      </c>
      <c r="C24" s="31">
        <v>7300</v>
      </c>
      <c r="D24" s="31">
        <v>7300</v>
      </c>
      <c r="E24" s="30">
        <v>5250</v>
      </c>
      <c r="F24" s="30">
        <v>5250</v>
      </c>
      <c r="G24" s="30">
        <v>5250</v>
      </c>
      <c r="H24" s="32"/>
    </row>
    <row r="25" spans="1:8" ht="62.4" x14ac:dyDescent="0.3">
      <c r="A25" s="11" t="s">
        <v>68</v>
      </c>
      <c r="B25" s="29" t="s">
        <v>69</v>
      </c>
      <c r="C25" s="31">
        <v>116</v>
      </c>
      <c r="D25" s="31">
        <v>116</v>
      </c>
      <c r="E25" s="30">
        <v>303</v>
      </c>
      <c r="F25" s="30">
        <v>303</v>
      </c>
      <c r="G25" s="30">
        <v>303</v>
      </c>
      <c r="H25" s="32"/>
    </row>
    <row r="26" spans="1:8" ht="46.8" x14ac:dyDescent="0.3">
      <c r="A26" s="11" t="s">
        <v>70</v>
      </c>
      <c r="B26" s="29" t="s">
        <v>71</v>
      </c>
      <c r="C26" s="31">
        <v>3203.8</v>
      </c>
      <c r="D26" s="31">
        <v>3203.8</v>
      </c>
      <c r="E26" s="30">
        <v>29</v>
      </c>
      <c r="F26" s="30">
        <v>30</v>
      </c>
      <c r="G26" s="30">
        <v>31</v>
      </c>
      <c r="H26" s="32"/>
    </row>
    <row r="27" spans="1:8" ht="31.2" x14ac:dyDescent="0.3">
      <c r="A27" s="11" t="s">
        <v>72</v>
      </c>
      <c r="B27" s="29" t="s">
        <v>73</v>
      </c>
      <c r="C27" s="31">
        <v>310</v>
      </c>
      <c r="D27" s="31">
        <v>310</v>
      </c>
      <c r="E27" s="30">
        <v>2124</v>
      </c>
      <c r="F27" s="30">
        <v>2251</v>
      </c>
      <c r="G27" s="30">
        <v>2341</v>
      </c>
      <c r="H27" s="32"/>
    </row>
    <row r="28" spans="1:8" x14ac:dyDescent="0.3">
      <c r="A28" s="9" t="s">
        <v>74</v>
      </c>
      <c r="B28" s="34" t="s">
        <v>75</v>
      </c>
      <c r="C28" s="27">
        <f>SUM(C29)</f>
        <v>475</v>
      </c>
      <c r="D28" s="27">
        <f>SUM(D29)</f>
        <v>475</v>
      </c>
      <c r="E28" s="27">
        <f>SUM(E29)</f>
        <v>1080</v>
      </c>
      <c r="F28" s="27">
        <f>SUM(F29)</f>
        <v>1080</v>
      </c>
      <c r="G28" s="27">
        <f>SUM(G29)</f>
        <v>1080</v>
      </c>
      <c r="H28" s="32"/>
    </row>
    <row r="29" spans="1:8" x14ac:dyDescent="0.3">
      <c r="A29" s="11" t="s">
        <v>76</v>
      </c>
      <c r="B29" s="29" t="s">
        <v>77</v>
      </c>
      <c r="C29" s="31">
        <v>475</v>
      </c>
      <c r="D29" s="31">
        <v>475</v>
      </c>
      <c r="E29" s="30">
        <v>1080</v>
      </c>
      <c r="F29" s="30">
        <v>1080</v>
      </c>
      <c r="G29" s="30">
        <v>1080</v>
      </c>
      <c r="H29" s="32"/>
    </row>
    <row r="30" spans="1:8" ht="31.2" x14ac:dyDescent="0.3">
      <c r="A30" s="9" t="s">
        <v>78</v>
      </c>
      <c r="B30" s="34" t="s">
        <v>79</v>
      </c>
      <c r="C30" s="27">
        <f>SUM(C31:C31)</f>
        <v>1139</v>
      </c>
      <c r="D30" s="27">
        <f>SUM(D31:D31)</f>
        <v>1139</v>
      </c>
      <c r="E30" s="27">
        <v>905</v>
      </c>
      <c r="F30" s="27">
        <v>938</v>
      </c>
      <c r="G30" s="27">
        <f>SUM(G31:G31)</f>
        <v>975</v>
      </c>
      <c r="H30" s="32"/>
    </row>
    <row r="31" spans="1:8" x14ac:dyDescent="0.3">
      <c r="A31" s="11" t="s">
        <v>80</v>
      </c>
      <c r="B31" s="29" t="s">
        <v>81</v>
      </c>
      <c r="C31" s="31">
        <v>1139</v>
      </c>
      <c r="D31" s="31">
        <v>1139</v>
      </c>
      <c r="E31" s="30">
        <v>902</v>
      </c>
      <c r="F31" s="30">
        <v>937</v>
      </c>
      <c r="G31" s="30">
        <v>975</v>
      </c>
      <c r="H31" s="32"/>
    </row>
    <row r="32" spans="1:8" x14ac:dyDescent="0.3">
      <c r="A32" s="9" t="s">
        <v>82</v>
      </c>
      <c r="B32" s="34" t="s">
        <v>83</v>
      </c>
      <c r="C32" s="27">
        <f>SUM(C33:C34)</f>
        <v>250</v>
      </c>
      <c r="D32" s="27">
        <f>SUM(D33:D34)</f>
        <v>250</v>
      </c>
      <c r="E32" s="27">
        <f>SUM(E33:E34)</f>
        <v>2838.3330000000001</v>
      </c>
      <c r="F32" s="27">
        <f>SUM(F33:F34)</f>
        <v>550</v>
      </c>
      <c r="G32" s="27">
        <f>SUM(G33:G34)</f>
        <v>550</v>
      </c>
      <c r="H32" s="32"/>
    </row>
    <row r="33" spans="1:17" ht="62.4" x14ac:dyDescent="0.3">
      <c r="A33" s="11" t="s">
        <v>84</v>
      </c>
      <c r="B33" s="29" t="s">
        <v>85</v>
      </c>
      <c r="C33" s="31">
        <v>0</v>
      </c>
      <c r="D33" s="31">
        <v>0</v>
      </c>
      <c r="E33" s="30">
        <v>2288.3330000000001</v>
      </c>
      <c r="F33" s="30">
        <v>0</v>
      </c>
      <c r="G33" s="30">
        <v>0</v>
      </c>
      <c r="H33" s="32"/>
      <c r="P33" s="65"/>
    </row>
    <row r="34" spans="1:17" ht="31.2" x14ac:dyDescent="0.3">
      <c r="A34" s="11" t="s">
        <v>86</v>
      </c>
      <c r="B34" s="29" t="s">
        <v>87</v>
      </c>
      <c r="C34" s="31">
        <v>250</v>
      </c>
      <c r="D34" s="31">
        <v>250</v>
      </c>
      <c r="E34" s="30">
        <v>550</v>
      </c>
      <c r="F34" s="30">
        <v>550</v>
      </c>
      <c r="G34" s="30">
        <v>550</v>
      </c>
      <c r="H34" s="32"/>
    </row>
    <row r="35" spans="1:17" x14ac:dyDescent="0.3">
      <c r="A35" s="9" t="s">
        <v>88</v>
      </c>
      <c r="B35" s="34" t="s">
        <v>89</v>
      </c>
      <c r="C35" s="27">
        <v>0</v>
      </c>
      <c r="D35" s="27">
        <v>0</v>
      </c>
      <c r="E35" s="35">
        <v>1150</v>
      </c>
      <c r="F35" s="35">
        <v>1200</v>
      </c>
      <c r="G35" s="35">
        <v>1200</v>
      </c>
      <c r="H35" s="32"/>
    </row>
    <row r="36" spans="1:17" x14ac:dyDescent="0.3">
      <c r="A36" s="9" t="s">
        <v>90</v>
      </c>
      <c r="B36" s="34" t="s">
        <v>91</v>
      </c>
      <c r="C36" s="27">
        <f>SUM(C37)</f>
        <v>0</v>
      </c>
      <c r="D36" s="27">
        <f>SUM(D37)</f>
        <v>0</v>
      </c>
      <c r="E36" s="27">
        <f>SUM(E37)</f>
        <v>424</v>
      </c>
      <c r="F36" s="27">
        <f>SUM(F37)</f>
        <v>424</v>
      </c>
      <c r="G36" s="27">
        <f>SUM(G37)</f>
        <v>424</v>
      </c>
      <c r="H36" s="32"/>
    </row>
    <row r="37" spans="1:17" x14ac:dyDescent="0.3">
      <c r="A37" s="11" t="s">
        <v>92</v>
      </c>
      <c r="B37" s="29" t="s">
        <v>93</v>
      </c>
      <c r="C37" s="31">
        <v>0</v>
      </c>
      <c r="D37" s="31">
        <v>0</v>
      </c>
      <c r="E37" s="31">
        <v>424</v>
      </c>
      <c r="F37" s="31">
        <v>424</v>
      </c>
      <c r="G37" s="31">
        <v>424</v>
      </c>
      <c r="H37" s="32"/>
    </row>
    <row r="38" spans="1:17" x14ac:dyDescent="0.3">
      <c r="A38" s="9" t="s">
        <v>94</v>
      </c>
      <c r="B38" s="34" t="s">
        <v>95</v>
      </c>
      <c r="C38" s="27" t="e">
        <f>C39</f>
        <v>#REF!</v>
      </c>
      <c r="D38" s="27" t="e">
        <f>D39</f>
        <v>#REF!</v>
      </c>
      <c r="E38" s="27">
        <f>E39</f>
        <v>379867.43173999997</v>
      </c>
      <c r="F38" s="27">
        <f>F39</f>
        <v>388122.53847000009</v>
      </c>
      <c r="G38" s="27">
        <f>G39</f>
        <v>382749.37424999999</v>
      </c>
      <c r="H38" s="66"/>
      <c r="I38" s="66"/>
      <c r="J38" s="66"/>
    </row>
    <row r="39" spans="1:17" ht="31.2" x14ac:dyDescent="0.3">
      <c r="A39" s="11" t="s">
        <v>96</v>
      </c>
      <c r="B39" s="29" t="s">
        <v>97</v>
      </c>
      <c r="C39" s="27" t="e">
        <f>C40+C43+C55+#REF!</f>
        <v>#REF!</v>
      </c>
      <c r="D39" s="27" t="e">
        <f>D40+D43+D55+#REF!</f>
        <v>#REF!</v>
      </c>
      <c r="E39" s="27">
        <f>E40+E43+E55+E86</f>
        <v>379867.43173999997</v>
      </c>
      <c r="F39" s="27">
        <f>F40+F43+F55+F86</f>
        <v>388122.53847000009</v>
      </c>
      <c r="G39" s="27">
        <f>G40+G43+G55+G86</f>
        <v>382749.37424999999</v>
      </c>
      <c r="H39" s="67"/>
      <c r="I39" s="67"/>
      <c r="J39" s="67"/>
    </row>
    <row r="40" spans="1:17" x14ac:dyDescent="0.3">
      <c r="A40" s="9" t="s">
        <v>98</v>
      </c>
      <c r="B40" s="34" t="s">
        <v>99</v>
      </c>
      <c r="C40" s="27">
        <f>C41+C42</f>
        <v>0</v>
      </c>
      <c r="D40" s="27">
        <f>D41+D42</f>
        <v>0</v>
      </c>
      <c r="E40" s="35">
        <f>E41+E42</f>
        <v>25934.575000000001</v>
      </c>
      <c r="F40" s="35">
        <f>F41+F42</f>
        <v>18392.708999999999</v>
      </c>
      <c r="G40" s="35">
        <f>G41+G42</f>
        <v>0</v>
      </c>
      <c r="H40" s="68"/>
      <c r="I40" s="69"/>
      <c r="J40" s="69"/>
    </row>
    <row r="41" spans="1:17" ht="31.2" x14ac:dyDescent="0.3">
      <c r="A41" s="11" t="s">
        <v>100</v>
      </c>
      <c r="B41" s="29" t="s">
        <v>101</v>
      </c>
      <c r="C41" s="31"/>
      <c r="D41" s="31"/>
      <c r="E41" s="30">
        <v>25934.575000000001</v>
      </c>
      <c r="F41" s="30">
        <v>18392.708999999999</v>
      </c>
      <c r="G41" s="30">
        <v>0</v>
      </c>
      <c r="H41" s="68"/>
      <c r="I41" s="69"/>
      <c r="J41" s="69"/>
      <c r="M41" s="69"/>
      <c r="N41" s="70"/>
      <c r="O41" s="70"/>
      <c r="P41" s="70"/>
      <c r="Q41" s="70"/>
    </row>
    <row r="42" spans="1:17" ht="31.2" hidden="1" x14ac:dyDescent="0.3">
      <c r="A42" s="11" t="s">
        <v>102</v>
      </c>
      <c r="B42" s="29" t="s">
        <v>103</v>
      </c>
      <c r="C42" s="31"/>
      <c r="D42" s="31"/>
      <c r="E42" s="30">
        <v>0</v>
      </c>
      <c r="F42" s="30">
        <v>0</v>
      </c>
      <c r="G42" s="30">
        <v>0</v>
      </c>
      <c r="H42" s="68"/>
      <c r="I42" s="69"/>
      <c r="J42" s="69"/>
      <c r="M42" s="69"/>
      <c r="N42" s="70"/>
      <c r="O42" s="70"/>
      <c r="P42" s="70"/>
      <c r="Q42" s="70"/>
    </row>
    <row r="43" spans="1:17" ht="31.2" x14ac:dyDescent="0.3">
      <c r="A43" s="9" t="s">
        <v>104</v>
      </c>
      <c r="B43" s="34" t="s">
        <v>105</v>
      </c>
      <c r="C43" s="27" t="e">
        <f>C44+#REF!</f>
        <v>#REF!</v>
      </c>
      <c r="D43" s="27" t="e">
        <f>D44+#REF!</f>
        <v>#REF!</v>
      </c>
      <c r="E43" s="35">
        <f>E44+E52+E53+E54</f>
        <v>5233.9350000000004</v>
      </c>
      <c r="F43" s="35">
        <f>F44+F52+F53+F54</f>
        <v>4859.9075499999999</v>
      </c>
      <c r="G43" s="35">
        <f>G44+G52+G53+G54</f>
        <v>1168.0050000000001</v>
      </c>
      <c r="H43" s="68"/>
      <c r="I43" s="69"/>
      <c r="J43" s="69"/>
      <c r="M43" s="69"/>
      <c r="N43" s="70"/>
      <c r="O43" s="70"/>
      <c r="P43" s="70"/>
      <c r="Q43" s="70"/>
    </row>
    <row r="44" spans="1:17" ht="18" customHeight="1" x14ac:dyDescent="0.3">
      <c r="A44" s="11" t="s">
        <v>106</v>
      </c>
      <c r="B44" s="29" t="s">
        <v>107</v>
      </c>
      <c r="C44" s="31">
        <f>C54</f>
        <v>0</v>
      </c>
      <c r="D44" s="31">
        <f>D54</f>
        <v>0</v>
      </c>
      <c r="E44" s="30">
        <f>E45+E46+E47+E48+E49+E50+E51</f>
        <v>5233.9350000000004</v>
      </c>
      <c r="F44" s="30">
        <f>F45+F46+F47+F48+F49+F50+F51</f>
        <v>1168.0050000000001</v>
      </c>
      <c r="G44" s="30">
        <f>G45+G46+G47+G48+G49+G50+G51</f>
        <v>1168.0050000000001</v>
      </c>
      <c r="H44" s="68"/>
      <c r="I44" s="69"/>
      <c r="J44" s="69"/>
      <c r="M44" s="69"/>
      <c r="N44" s="70"/>
      <c r="O44" s="70"/>
      <c r="P44" s="70"/>
      <c r="Q44" s="70"/>
    </row>
    <row r="45" spans="1:17" ht="31.2" hidden="1" x14ac:dyDescent="0.3">
      <c r="A45" s="11" t="s">
        <v>106</v>
      </c>
      <c r="B45" s="29" t="s">
        <v>108</v>
      </c>
      <c r="C45" s="31"/>
      <c r="D45" s="31"/>
      <c r="E45" s="30">
        <v>0</v>
      </c>
      <c r="F45" s="30">
        <v>0</v>
      </c>
      <c r="G45" s="30">
        <v>0</v>
      </c>
      <c r="H45" s="68"/>
      <c r="I45" s="69"/>
      <c r="J45" s="69"/>
      <c r="M45" s="69"/>
      <c r="N45" s="70"/>
      <c r="O45" s="70"/>
      <c r="P45" s="70"/>
      <c r="Q45" s="70"/>
    </row>
    <row r="46" spans="1:17" ht="46.8" hidden="1" x14ac:dyDescent="0.3">
      <c r="A46" s="11" t="s">
        <v>106</v>
      </c>
      <c r="B46" s="29" t="s">
        <v>109</v>
      </c>
      <c r="C46" s="31"/>
      <c r="D46" s="31"/>
      <c r="E46" s="30">
        <v>0</v>
      </c>
      <c r="F46" s="30">
        <v>0</v>
      </c>
      <c r="G46" s="30">
        <v>0</v>
      </c>
      <c r="H46" s="68"/>
      <c r="I46" s="68"/>
      <c r="J46" s="68"/>
      <c r="M46" s="69"/>
      <c r="N46" s="70"/>
      <c r="O46" s="70"/>
      <c r="P46" s="70"/>
      <c r="Q46" s="70"/>
    </row>
    <row r="47" spans="1:17" ht="46.8" hidden="1" x14ac:dyDescent="0.3">
      <c r="A47" s="11" t="s">
        <v>106</v>
      </c>
      <c r="B47" s="29" t="s">
        <v>110</v>
      </c>
      <c r="C47" s="31"/>
      <c r="D47" s="31"/>
      <c r="E47" s="30">
        <v>0</v>
      </c>
      <c r="F47" s="30">
        <v>0</v>
      </c>
      <c r="G47" s="30">
        <v>0</v>
      </c>
      <c r="H47" s="68"/>
      <c r="I47" s="69"/>
      <c r="J47" s="69"/>
      <c r="M47" s="69"/>
      <c r="N47" s="70"/>
      <c r="O47" s="70"/>
      <c r="P47" s="70"/>
      <c r="Q47" s="70"/>
    </row>
    <row r="48" spans="1:17" ht="46.8" hidden="1" x14ac:dyDescent="0.3">
      <c r="A48" s="11" t="s">
        <v>106</v>
      </c>
      <c r="B48" s="29" t="s">
        <v>111</v>
      </c>
      <c r="C48" s="31"/>
      <c r="D48" s="31"/>
      <c r="E48" s="30">
        <v>0</v>
      </c>
      <c r="F48" s="30">
        <v>0</v>
      </c>
      <c r="G48" s="31">
        <v>0</v>
      </c>
      <c r="H48" s="68"/>
      <c r="I48" s="68"/>
      <c r="J48" s="68"/>
      <c r="M48" s="69"/>
      <c r="N48" s="70"/>
      <c r="O48" s="70"/>
      <c r="P48" s="70"/>
      <c r="Q48" s="70"/>
    </row>
    <row r="49" spans="1:256" ht="46.8" x14ac:dyDescent="0.3">
      <c r="A49" s="11" t="s">
        <v>106</v>
      </c>
      <c r="B49" s="29" t="s">
        <v>112</v>
      </c>
      <c r="C49" s="31"/>
      <c r="D49" s="31"/>
      <c r="E49" s="30">
        <v>4065.93</v>
      </c>
      <c r="F49" s="30">
        <v>0</v>
      </c>
      <c r="G49" s="30">
        <v>0</v>
      </c>
      <c r="H49" s="68"/>
      <c r="I49" s="69"/>
      <c r="J49" s="69"/>
      <c r="M49" s="69"/>
      <c r="N49" s="70"/>
      <c r="O49" s="70"/>
      <c r="P49" s="70"/>
      <c r="Q49" s="70"/>
    </row>
    <row r="50" spans="1:256" ht="46.8" x14ac:dyDescent="0.3">
      <c r="A50" s="11" t="s">
        <v>106</v>
      </c>
      <c r="B50" s="29" t="s">
        <v>113</v>
      </c>
      <c r="C50" s="31"/>
      <c r="D50" s="31"/>
      <c r="E50" s="30">
        <v>1000</v>
      </c>
      <c r="F50" s="30">
        <v>1000</v>
      </c>
      <c r="G50" s="30">
        <v>1000</v>
      </c>
      <c r="H50" s="68"/>
      <c r="I50" s="69"/>
      <c r="J50" s="69"/>
      <c r="M50" s="69"/>
      <c r="N50" s="70"/>
      <c r="O50" s="70"/>
      <c r="P50" s="70"/>
      <c r="Q50" s="70"/>
    </row>
    <row r="51" spans="1:256" ht="46.8" x14ac:dyDescent="0.3">
      <c r="A51" s="11" t="s">
        <v>106</v>
      </c>
      <c r="B51" s="29" t="s">
        <v>114</v>
      </c>
      <c r="C51" s="31"/>
      <c r="D51" s="31"/>
      <c r="E51" s="30">
        <v>168.005</v>
      </c>
      <c r="F51" s="30">
        <v>168.005</v>
      </c>
      <c r="G51" s="30">
        <v>168.005</v>
      </c>
      <c r="H51" s="68"/>
      <c r="I51" s="69"/>
      <c r="J51" s="69"/>
      <c r="M51" s="69"/>
      <c r="N51" s="70"/>
      <c r="O51" s="70"/>
      <c r="P51" s="70"/>
      <c r="Q51" s="70"/>
    </row>
    <row r="52" spans="1:256" ht="46.8" x14ac:dyDescent="0.3">
      <c r="A52" s="11" t="s">
        <v>115</v>
      </c>
      <c r="B52" s="29" t="s">
        <v>116</v>
      </c>
      <c r="C52" s="31"/>
      <c r="D52" s="31"/>
      <c r="E52" s="30">
        <v>0</v>
      </c>
      <c r="F52" s="30">
        <v>1653.6406500000001</v>
      </c>
      <c r="G52" s="30">
        <v>0</v>
      </c>
      <c r="H52" s="68"/>
      <c r="I52" s="68"/>
      <c r="J52" s="68"/>
      <c r="M52" s="69"/>
      <c r="N52" s="70"/>
      <c r="O52" s="70"/>
      <c r="P52" s="70"/>
      <c r="Q52" s="70"/>
    </row>
    <row r="53" spans="1:256" ht="62.4" x14ac:dyDescent="0.3">
      <c r="A53" s="11" t="s">
        <v>117</v>
      </c>
      <c r="B53" s="29" t="s">
        <v>118</v>
      </c>
      <c r="C53" s="31"/>
      <c r="D53" s="31"/>
      <c r="E53" s="30">
        <v>0</v>
      </c>
      <c r="F53" s="30">
        <v>2038.2619</v>
      </c>
      <c r="G53" s="30">
        <v>0</v>
      </c>
      <c r="H53" s="68"/>
      <c r="I53" s="68"/>
      <c r="J53" s="68"/>
      <c r="K53" s="71"/>
      <c r="M53" s="69"/>
      <c r="N53" s="70"/>
      <c r="O53" s="70"/>
      <c r="P53" s="70"/>
      <c r="Q53" s="70"/>
    </row>
    <row r="54" spans="1:256" ht="31.2" hidden="1" x14ac:dyDescent="0.3">
      <c r="A54" s="11" t="s">
        <v>119</v>
      </c>
      <c r="B54" s="29" t="s">
        <v>120</v>
      </c>
      <c r="C54" s="31"/>
      <c r="D54" s="31"/>
      <c r="E54" s="30">
        <v>0</v>
      </c>
      <c r="F54" s="30">
        <v>0</v>
      </c>
      <c r="G54" s="30">
        <v>0</v>
      </c>
      <c r="H54" s="68"/>
      <c r="I54" s="69"/>
      <c r="J54" s="69"/>
      <c r="M54" s="72"/>
      <c r="N54" s="73"/>
      <c r="O54" s="73"/>
      <c r="P54" s="73"/>
      <c r="Q54" s="73"/>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row>
    <row r="55" spans="1:256" ht="31.2" x14ac:dyDescent="0.3">
      <c r="A55" s="9" t="s">
        <v>121</v>
      </c>
      <c r="B55" s="34" t="s">
        <v>122</v>
      </c>
      <c r="C55" s="27" t="e">
        <f>C58+#REF!+C60+C65+C82</f>
        <v>#REF!</v>
      </c>
      <c r="D55" s="27" t="e">
        <f>D58+#REF!+D60+D65+D82</f>
        <v>#REF!</v>
      </c>
      <c r="E55" s="27">
        <f>E56+E57+E58+E59+E60+E61+E62+E65+E83</f>
        <v>328103.92173999996</v>
      </c>
      <c r="F55" s="27">
        <f>F56+F57+F58+F59+F60+F61+F62+F65+F83</f>
        <v>343809.92192000011</v>
      </c>
      <c r="G55" s="27">
        <f>G56+G57+G58+G59+G60+G61+G62+G65+G83</f>
        <v>360521.36924999999</v>
      </c>
      <c r="H55" s="68"/>
      <c r="I55" s="69"/>
      <c r="J55" s="69"/>
      <c r="M55" s="69"/>
      <c r="N55" s="70"/>
      <c r="O55" s="70"/>
      <c r="P55" s="70"/>
      <c r="Q55" s="70"/>
    </row>
    <row r="56" spans="1:256" ht="46.8" x14ac:dyDescent="0.3">
      <c r="A56" s="11" t="s">
        <v>123</v>
      </c>
      <c r="B56" s="29" t="s">
        <v>124</v>
      </c>
      <c r="C56" s="31">
        <v>13848.602000000001</v>
      </c>
      <c r="D56" s="31">
        <v>13848.602000000001</v>
      </c>
      <c r="E56" s="30">
        <v>12932.75</v>
      </c>
      <c r="F56" s="30">
        <v>12932.75</v>
      </c>
      <c r="G56" s="30">
        <v>12932.75</v>
      </c>
      <c r="H56" s="68"/>
      <c r="I56" s="69"/>
      <c r="J56" s="69"/>
      <c r="M56" s="69"/>
      <c r="N56" s="70"/>
      <c r="O56" s="70"/>
      <c r="P56" s="70"/>
      <c r="Q56" s="70"/>
    </row>
    <row r="57" spans="1:256" ht="62.4" x14ac:dyDescent="0.3">
      <c r="A57" s="11" t="s">
        <v>125</v>
      </c>
      <c r="B57" s="29" t="s">
        <v>126</v>
      </c>
      <c r="C57" s="31">
        <v>4647.3230000000003</v>
      </c>
      <c r="D57" s="31">
        <v>6035.259</v>
      </c>
      <c r="E57" s="31">
        <v>6623.6549999999997</v>
      </c>
      <c r="F57" s="31">
        <v>6888.7749999999996</v>
      </c>
      <c r="G57" s="30">
        <v>7162.5870000000004</v>
      </c>
      <c r="H57" s="68"/>
      <c r="I57" s="69"/>
      <c r="J57" s="69"/>
      <c r="M57" s="69"/>
      <c r="N57" s="70"/>
      <c r="O57" s="70"/>
      <c r="P57" s="70"/>
      <c r="Q57" s="70"/>
    </row>
    <row r="58" spans="1:256" ht="31.2" x14ac:dyDescent="0.3">
      <c r="A58" s="11" t="s">
        <v>127</v>
      </c>
      <c r="B58" s="29" t="s">
        <v>128</v>
      </c>
      <c r="C58" s="31">
        <v>1331</v>
      </c>
      <c r="D58" s="31">
        <v>1331</v>
      </c>
      <c r="E58" s="30">
        <v>1490.6220000000001</v>
      </c>
      <c r="F58" s="30">
        <v>1490.6220000000001</v>
      </c>
      <c r="G58" s="30">
        <v>1490.6220000000001</v>
      </c>
      <c r="H58" s="68"/>
      <c r="I58" s="68"/>
      <c r="J58" s="68"/>
      <c r="M58" s="69"/>
      <c r="N58" s="70"/>
      <c r="O58" s="70"/>
      <c r="P58" s="70"/>
      <c r="Q58" s="70"/>
    </row>
    <row r="59" spans="1:256" ht="31.2" hidden="1" x14ac:dyDescent="0.3">
      <c r="A59" s="11" t="s">
        <v>129</v>
      </c>
      <c r="B59" s="29" t="s">
        <v>130</v>
      </c>
      <c r="C59" s="30">
        <v>520.86900000000003</v>
      </c>
      <c r="D59" s="30">
        <v>530.28251</v>
      </c>
      <c r="E59" s="30">
        <v>0</v>
      </c>
      <c r="F59" s="30">
        <v>0</v>
      </c>
      <c r="G59" s="30">
        <v>0</v>
      </c>
      <c r="H59" s="68"/>
      <c r="I59" s="69"/>
      <c r="J59" s="69"/>
      <c r="M59" s="69"/>
      <c r="N59" s="70"/>
      <c r="O59" s="70"/>
      <c r="P59" s="70"/>
      <c r="Q59" s="70"/>
    </row>
    <row r="60" spans="1:256" ht="36.6" customHeight="1" x14ac:dyDescent="0.3">
      <c r="A60" s="11" t="s">
        <v>131</v>
      </c>
      <c r="B60" s="29" t="s">
        <v>132</v>
      </c>
      <c r="C60" s="31">
        <v>18.268000000000001</v>
      </c>
      <c r="D60" s="31">
        <v>17.437000000000001</v>
      </c>
      <c r="E60" s="30">
        <v>9.5939999999999994</v>
      </c>
      <c r="F60" s="30">
        <v>8.5280000000000005</v>
      </c>
      <c r="G60" s="30">
        <v>8.5280000000000005</v>
      </c>
      <c r="H60" s="32"/>
      <c r="I60" s="68"/>
      <c r="J60" s="69"/>
      <c r="K60" s="69"/>
      <c r="M60" s="69"/>
      <c r="N60" s="70"/>
      <c r="O60" s="70"/>
      <c r="P60" s="70"/>
      <c r="Q60" s="70"/>
    </row>
    <row r="61" spans="1:256" ht="37.950000000000003" customHeight="1" x14ac:dyDescent="0.3">
      <c r="A61" s="11" t="s">
        <v>133</v>
      </c>
      <c r="B61" s="29" t="s">
        <v>134</v>
      </c>
      <c r="C61" s="31">
        <v>22005.496800000001</v>
      </c>
      <c r="D61" s="31">
        <v>22005.496800000001</v>
      </c>
      <c r="E61" s="30">
        <v>12784.77</v>
      </c>
      <c r="F61" s="30">
        <v>12784.77</v>
      </c>
      <c r="G61" s="30">
        <v>12784.77</v>
      </c>
      <c r="H61" s="68"/>
      <c r="I61" s="69"/>
      <c r="J61" s="69"/>
      <c r="M61" s="69"/>
      <c r="N61" s="70"/>
      <c r="O61" s="70"/>
      <c r="P61" s="70"/>
      <c r="Q61" s="70"/>
    </row>
    <row r="62" spans="1:256" ht="32.4" x14ac:dyDescent="0.3">
      <c r="A62" s="36" t="s">
        <v>135</v>
      </c>
      <c r="B62" s="37" t="s">
        <v>136</v>
      </c>
      <c r="C62" s="38" t="e">
        <f>C82+#REF!</f>
        <v>#REF!</v>
      </c>
      <c r="D62" s="38" t="e">
        <f>D82+#REF!</f>
        <v>#REF!</v>
      </c>
      <c r="E62" s="39">
        <v>2236.6860000000001</v>
      </c>
      <c r="F62" s="39">
        <v>2349.433</v>
      </c>
      <c r="G62" s="39">
        <v>2443.4090000000001</v>
      </c>
      <c r="H62" s="68"/>
      <c r="I62" s="69"/>
      <c r="J62" s="69"/>
      <c r="M62" s="69"/>
      <c r="N62" s="70"/>
      <c r="O62" s="70"/>
      <c r="P62" s="70"/>
      <c r="Q62" s="70"/>
    </row>
    <row r="63" spans="1:256" ht="41.4" customHeight="1" x14ac:dyDescent="0.3">
      <c r="A63" s="11" t="s">
        <v>135</v>
      </c>
      <c r="B63" s="29" t="s">
        <v>137</v>
      </c>
      <c r="C63" s="31"/>
      <c r="D63" s="31"/>
      <c r="E63" s="30">
        <v>872.30799999999999</v>
      </c>
      <c r="F63" s="30">
        <v>916.279</v>
      </c>
      <c r="G63" s="30">
        <v>952.92899999999997</v>
      </c>
      <c r="H63" s="68"/>
      <c r="I63" s="69"/>
      <c r="J63" s="69"/>
      <c r="M63" s="69"/>
      <c r="N63" s="70"/>
      <c r="O63" s="70"/>
      <c r="P63" s="70"/>
      <c r="Q63" s="70"/>
    </row>
    <row r="64" spans="1:256" ht="54.6" customHeight="1" x14ac:dyDescent="0.3">
      <c r="A64" s="11" t="s">
        <v>135</v>
      </c>
      <c r="B64" s="29" t="s">
        <v>138</v>
      </c>
      <c r="C64" s="31"/>
      <c r="D64" s="31"/>
      <c r="E64" s="30">
        <v>1364.3779999999999</v>
      </c>
      <c r="F64" s="30">
        <v>1433.154</v>
      </c>
      <c r="G64" s="30">
        <v>1490.48</v>
      </c>
      <c r="H64" s="68"/>
      <c r="I64" s="69"/>
      <c r="J64" s="69"/>
      <c r="M64" s="69"/>
      <c r="N64" s="70"/>
      <c r="O64" s="70"/>
      <c r="P64" s="70"/>
      <c r="Q64" s="70"/>
    </row>
    <row r="65" spans="1:17" ht="32.4" x14ac:dyDescent="0.3">
      <c r="A65" s="36" t="s">
        <v>139</v>
      </c>
      <c r="B65" s="37" t="s">
        <v>140</v>
      </c>
      <c r="C65" s="38">
        <f>C66+C56+C68+C69+C71+C72+C73+C78+C79+C81+C67+C61+C74+C80</f>
        <v>261989.86503999995</v>
      </c>
      <c r="D65" s="38">
        <f>D66+D56+D68+D69+D71+D72+D73+D78+D79+D81+D67+D61+D74+D80</f>
        <v>261989.86503999995</v>
      </c>
      <c r="E65" s="38">
        <f>SUM(E66:E82)</f>
        <v>282267.32233</v>
      </c>
      <c r="F65" s="38">
        <f>SUM(F66:F82)</f>
        <v>297596.52151000011</v>
      </c>
      <c r="G65" s="38">
        <f>SUM(G66:G82)</f>
        <v>313940.18083999999</v>
      </c>
      <c r="H65" s="68"/>
      <c r="I65" s="69"/>
      <c r="J65" s="69"/>
      <c r="M65" s="69"/>
      <c r="N65" s="70"/>
      <c r="O65" s="70"/>
      <c r="P65" s="70"/>
      <c r="Q65" s="70"/>
    </row>
    <row r="66" spans="1:17" ht="46.8" hidden="1" x14ac:dyDescent="0.3">
      <c r="A66" s="11" t="s">
        <v>139</v>
      </c>
      <c r="B66" s="29" t="s">
        <v>141</v>
      </c>
      <c r="C66" s="31">
        <v>156357.93700000001</v>
      </c>
      <c r="D66" s="31">
        <v>156357.93700000001</v>
      </c>
      <c r="E66" s="30">
        <v>0</v>
      </c>
      <c r="F66" s="30">
        <v>0</v>
      </c>
      <c r="G66" s="30">
        <v>0</v>
      </c>
      <c r="H66" s="68"/>
      <c r="I66" s="69"/>
      <c r="J66" s="69"/>
      <c r="M66" s="69"/>
      <c r="N66" s="70"/>
      <c r="O66" s="70"/>
      <c r="P66" s="70"/>
      <c r="Q66" s="70"/>
    </row>
    <row r="67" spans="1:17" ht="52.2" customHeight="1" x14ac:dyDescent="0.3">
      <c r="A67" s="11" t="s">
        <v>139</v>
      </c>
      <c r="B67" s="29" t="s">
        <v>142</v>
      </c>
      <c r="C67" s="31">
        <v>2375</v>
      </c>
      <c r="D67" s="31">
        <v>2375</v>
      </c>
      <c r="E67" s="30">
        <v>1840</v>
      </c>
      <c r="F67" s="30">
        <v>1130</v>
      </c>
      <c r="G67" s="30">
        <v>1130</v>
      </c>
      <c r="H67" s="68"/>
      <c r="I67" s="69"/>
      <c r="J67" s="69"/>
      <c r="M67" s="69"/>
      <c r="N67" s="70"/>
      <c r="O67" s="70"/>
      <c r="P67" s="70"/>
      <c r="Q67" s="70"/>
    </row>
    <row r="68" spans="1:17" ht="46.8" hidden="1" x14ac:dyDescent="0.3">
      <c r="A68" s="11" t="s">
        <v>139</v>
      </c>
      <c r="B68" s="29" t="s">
        <v>143</v>
      </c>
      <c r="C68" s="31">
        <v>1157.0899999999999</v>
      </c>
      <c r="D68" s="31">
        <v>1157.0899999999999</v>
      </c>
      <c r="E68" s="30">
        <v>0</v>
      </c>
      <c r="F68" s="30">
        <v>0</v>
      </c>
      <c r="G68" s="30">
        <v>0</v>
      </c>
      <c r="H68" s="68"/>
      <c r="I68" s="69"/>
      <c r="J68" s="69"/>
      <c r="M68" s="69"/>
      <c r="N68" s="70"/>
      <c r="O68" s="70"/>
      <c r="P68" s="70"/>
      <c r="Q68" s="70"/>
    </row>
    <row r="69" spans="1:17" ht="62.4" x14ac:dyDescent="0.3">
      <c r="A69" s="11" t="s">
        <v>139</v>
      </c>
      <c r="B69" s="29" t="s">
        <v>144</v>
      </c>
      <c r="C69" s="31">
        <v>48045.527999999998</v>
      </c>
      <c r="D69" s="31">
        <v>48045.527999999998</v>
      </c>
      <c r="E69" s="30">
        <v>46890.66</v>
      </c>
      <c r="F69" s="30">
        <v>50062.722000000002</v>
      </c>
      <c r="G69" s="30">
        <v>53062.998</v>
      </c>
      <c r="H69" s="33"/>
      <c r="M69" s="69"/>
      <c r="N69" s="70"/>
      <c r="O69" s="70"/>
      <c r="P69" s="70"/>
      <c r="Q69" s="70"/>
    </row>
    <row r="70" spans="1:17" ht="68.400000000000006" customHeight="1" x14ac:dyDescent="0.3">
      <c r="A70" s="11" t="s">
        <v>139</v>
      </c>
      <c r="B70" s="29" t="s">
        <v>145</v>
      </c>
      <c r="C70" s="31"/>
      <c r="D70" s="31"/>
      <c r="E70" s="30">
        <v>191046.08199999999</v>
      </c>
      <c r="F70" s="30">
        <v>204374.08600000001</v>
      </c>
      <c r="G70" s="30">
        <v>217159.32800000001</v>
      </c>
      <c r="H70" s="33"/>
      <c r="M70" s="69"/>
      <c r="N70" s="70"/>
      <c r="O70" s="70"/>
      <c r="P70" s="70"/>
      <c r="Q70" s="70"/>
    </row>
    <row r="71" spans="1:17" ht="53.4" customHeight="1" x14ac:dyDescent="0.3">
      <c r="A71" s="11" t="s">
        <v>139</v>
      </c>
      <c r="B71" s="29" t="s">
        <v>146</v>
      </c>
      <c r="C71" s="31">
        <v>3064.058</v>
      </c>
      <c r="D71" s="31">
        <v>3064.058</v>
      </c>
      <c r="E71" s="30">
        <v>2867.6174999999998</v>
      </c>
      <c r="F71" s="30">
        <v>5135.7704999999996</v>
      </c>
      <c r="G71" s="30">
        <v>5135.7704999999996</v>
      </c>
      <c r="H71" s="32"/>
      <c r="I71" s="68"/>
      <c r="J71" s="69"/>
      <c r="K71" s="69"/>
      <c r="L71" s="69"/>
      <c r="M71" s="69"/>
      <c r="N71" s="70"/>
      <c r="O71" s="70"/>
      <c r="P71" s="70"/>
      <c r="Q71" s="70"/>
    </row>
    <row r="72" spans="1:17" ht="46.8" x14ac:dyDescent="0.3">
      <c r="A72" s="11" t="s">
        <v>139</v>
      </c>
      <c r="B72" s="29" t="s">
        <v>147</v>
      </c>
      <c r="C72" s="31">
        <v>768.47400000000005</v>
      </c>
      <c r="D72" s="31">
        <v>768.47400000000005</v>
      </c>
      <c r="E72" s="30">
        <v>864.53300000000002</v>
      </c>
      <c r="F72" s="30">
        <v>905.39</v>
      </c>
      <c r="G72" s="30">
        <v>939.00599999999997</v>
      </c>
      <c r="H72" s="32"/>
      <c r="I72" s="68"/>
      <c r="J72" s="69"/>
      <c r="K72" s="69"/>
      <c r="L72" s="69"/>
      <c r="M72" s="69"/>
      <c r="N72" s="70"/>
      <c r="O72" s="70"/>
      <c r="P72" s="70"/>
      <c r="Q72" s="70"/>
    </row>
    <row r="73" spans="1:17" ht="31.2" hidden="1" x14ac:dyDescent="0.3">
      <c r="A73" s="11" t="s">
        <v>139</v>
      </c>
      <c r="B73" s="29" t="s">
        <v>137</v>
      </c>
      <c r="C73" s="31">
        <v>740.50400000000002</v>
      </c>
      <c r="D73" s="31">
        <v>740.50400000000002</v>
      </c>
      <c r="E73" s="30">
        <v>0</v>
      </c>
      <c r="F73" s="30">
        <v>0</v>
      </c>
      <c r="G73" s="30">
        <v>0</v>
      </c>
      <c r="H73" s="32"/>
      <c r="I73" s="68"/>
      <c r="J73" s="69"/>
      <c r="K73" s="69"/>
      <c r="L73" s="69"/>
      <c r="M73" s="69"/>
      <c r="N73" s="70"/>
      <c r="O73" s="70"/>
      <c r="P73" s="70"/>
      <c r="Q73" s="70"/>
    </row>
    <row r="74" spans="1:17" ht="46.8" x14ac:dyDescent="0.3">
      <c r="A74" s="11" t="s">
        <v>148</v>
      </c>
      <c r="B74" s="29" t="s">
        <v>149</v>
      </c>
      <c r="C74" s="31">
        <v>1804.088</v>
      </c>
      <c r="D74" s="31">
        <v>1804.088</v>
      </c>
      <c r="E74" s="30">
        <v>2028.9169999999999</v>
      </c>
      <c r="F74" s="30">
        <v>2124.5419999999999</v>
      </c>
      <c r="G74" s="30">
        <v>2203.2199999999998</v>
      </c>
      <c r="H74" s="32"/>
      <c r="I74" s="68"/>
      <c r="J74" s="69"/>
      <c r="K74" s="69"/>
      <c r="L74" s="69"/>
      <c r="M74" s="69"/>
      <c r="N74" s="70"/>
      <c r="O74" s="70"/>
      <c r="P74" s="70"/>
      <c r="Q74" s="70"/>
    </row>
    <row r="75" spans="1:17" ht="62.4" x14ac:dyDescent="0.3">
      <c r="A75" s="11" t="s">
        <v>148</v>
      </c>
      <c r="B75" s="29" t="s">
        <v>150</v>
      </c>
      <c r="C75" s="31">
        <v>0</v>
      </c>
      <c r="D75" s="31">
        <v>0</v>
      </c>
      <c r="E75" s="30">
        <v>15187.989310000001</v>
      </c>
      <c r="F75" s="30">
        <v>13015.686309999999</v>
      </c>
      <c r="G75" s="30">
        <v>13455.815490000001</v>
      </c>
      <c r="H75" s="32"/>
      <c r="I75" s="68"/>
      <c r="J75" s="69"/>
      <c r="K75" s="69"/>
      <c r="L75" s="69"/>
      <c r="M75" s="69"/>
      <c r="N75" s="70"/>
      <c r="O75" s="70"/>
      <c r="P75" s="70"/>
      <c r="Q75" s="70"/>
    </row>
    <row r="76" spans="1:17" ht="46.8" hidden="1" x14ac:dyDescent="0.3">
      <c r="A76" s="11" t="s">
        <v>148</v>
      </c>
      <c r="B76" s="29" t="s">
        <v>151</v>
      </c>
      <c r="C76" s="31">
        <v>0</v>
      </c>
      <c r="D76" s="31">
        <v>0</v>
      </c>
      <c r="E76" s="30">
        <v>0</v>
      </c>
      <c r="F76" s="30">
        <v>0</v>
      </c>
      <c r="G76" s="30">
        <v>0</v>
      </c>
      <c r="H76" s="32"/>
      <c r="I76" s="68"/>
      <c r="J76" s="69"/>
      <c r="K76" s="69"/>
      <c r="L76" s="69"/>
      <c r="M76" s="69"/>
      <c r="N76" s="70"/>
      <c r="O76" s="70"/>
      <c r="P76" s="70"/>
      <c r="Q76" s="70"/>
    </row>
    <row r="77" spans="1:17" ht="49.2" customHeight="1" x14ac:dyDescent="0.3">
      <c r="A77" s="11" t="s">
        <v>139</v>
      </c>
      <c r="B77" s="29" t="s">
        <v>152</v>
      </c>
      <c r="C77" s="31">
        <f>13848.602</f>
        <v>13848.602000000001</v>
      </c>
      <c r="D77" s="31">
        <v>7270.9</v>
      </c>
      <c r="E77" s="30">
        <v>9748.65</v>
      </c>
      <c r="F77" s="30">
        <v>9748.65</v>
      </c>
      <c r="G77" s="30">
        <v>9748.65</v>
      </c>
      <c r="H77" s="32"/>
      <c r="I77" s="68"/>
      <c r="J77" s="69"/>
      <c r="K77" s="69"/>
      <c r="L77" s="69"/>
      <c r="M77" s="69"/>
      <c r="N77" s="70"/>
      <c r="O77" s="70"/>
      <c r="P77" s="70"/>
      <c r="Q77" s="70"/>
    </row>
    <row r="78" spans="1:17" ht="51" customHeight="1" x14ac:dyDescent="0.3">
      <c r="A78" s="11" t="s">
        <v>139</v>
      </c>
      <c r="B78" s="29" t="s">
        <v>153</v>
      </c>
      <c r="C78" s="31">
        <v>11501.933999999999</v>
      </c>
      <c r="D78" s="31">
        <v>11501.933999999999</v>
      </c>
      <c r="E78" s="30">
        <v>10728.88</v>
      </c>
      <c r="F78" s="30">
        <v>10728.88</v>
      </c>
      <c r="G78" s="30">
        <v>10728.88</v>
      </c>
      <c r="H78" s="32"/>
      <c r="I78" s="68"/>
      <c r="J78" s="69"/>
      <c r="K78" s="69"/>
      <c r="L78" s="69"/>
      <c r="M78" s="69"/>
      <c r="N78" s="70"/>
      <c r="O78" s="70"/>
      <c r="P78" s="70"/>
      <c r="Q78" s="70"/>
    </row>
    <row r="79" spans="1:17" ht="46.8" x14ac:dyDescent="0.3">
      <c r="A79" s="11" t="s">
        <v>139</v>
      </c>
      <c r="B79" s="29" t="s">
        <v>154</v>
      </c>
      <c r="C79" s="31">
        <v>1.6952400000000001</v>
      </c>
      <c r="D79" s="31">
        <v>1.6952400000000001</v>
      </c>
      <c r="E79" s="30">
        <v>1.7873699999999999</v>
      </c>
      <c r="F79" s="30">
        <v>1.87869</v>
      </c>
      <c r="G79" s="30">
        <v>1.95384</v>
      </c>
      <c r="H79" s="32"/>
      <c r="I79" s="68"/>
      <c r="J79" s="69"/>
      <c r="K79" s="69"/>
      <c r="L79" s="69"/>
      <c r="M79" s="69"/>
      <c r="N79" s="70"/>
      <c r="O79" s="70"/>
      <c r="P79" s="70"/>
      <c r="Q79" s="70"/>
    </row>
    <row r="80" spans="1:17" ht="78" x14ac:dyDescent="0.3">
      <c r="A80" s="11" t="s">
        <v>139</v>
      </c>
      <c r="B80" s="29" t="s">
        <v>155</v>
      </c>
      <c r="C80" s="31">
        <v>3.2229999999999999</v>
      </c>
      <c r="D80" s="31">
        <v>3.2229999999999999</v>
      </c>
      <c r="E80" s="30">
        <v>3.3870800000000001</v>
      </c>
      <c r="F80" s="30">
        <v>3.3870800000000001</v>
      </c>
      <c r="G80" s="30">
        <v>3.3870800000000001</v>
      </c>
      <c r="H80" s="32"/>
      <c r="I80" s="67"/>
      <c r="J80" s="69"/>
      <c r="K80" s="69"/>
      <c r="L80" s="69"/>
      <c r="M80" s="69"/>
      <c r="N80" s="70"/>
      <c r="O80" s="70"/>
      <c r="P80" s="70"/>
      <c r="Q80" s="70"/>
    </row>
    <row r="81" spans="1:256" ht="62.4" x14ac:dyDescent="0.3">
      <c r="A81" s="11" t="s">
        <v>139</v>
      </c>
      <c r="B81" s="29" t="s">
        <v>156</v>
      </c>
      <c r="C81" s="31">
        <v>316.23500000000001</v>
      </c>
      <c r="D81" s="31">
        <v>316.23500000000001</v>
      </c>
      <c r="E81" s="30">
        <v>944.53306999999995</v>
      </c>
      <c r="F81" s="30">
        <v>265.91093000000001</v>
      </c>
      <c r="G81" s="30">
        <v>265.91093000000001</v>
      </c>
      <c r="H81" s="32"/>
      <c r="I81" s="69"/>
      <c r="J81" s="69"/>
      <c r="K81" s="69"/>
      <c r="L81" s="69"/>
      <c r="M81" s="69"/>
      <c r="N81" s="70"/>
      <c r="O81" s="70"/>
      <c r="P81" s="70"/>
      <c r="Q81" s="70"/>
    </row>
    <row r="82" spans="1:256" ht="124.8" x14ac:dyDescent="0.3">
      <c r="A82" s="11" t="s">
        <v>139</v>
      </c>
      <c r="B82" s="29" t="s">
        <v>157</v>
      </c>
      <c r="C82" s="31">
        <v>4647.3230000000003</v>
      </c>
      <c r="D82" s="31">
        <v>89.341999999999999</v>
      </c>
      <c r="E82" s="30">
        <v>114.286</v>
      </c>
      <c r="F82" s="30">
        <v>99.617999999999995</v>
      </c>
      <c r="G82" s="30">
        <v>105.261</v>
      </c>
      <c r="H82" s="64"/>
      <c r="I82" s="69"/>
      <c r="J82" s="69"/>
      <c r="K82" s="69"/>
      <c r="L82" s="69"/>
      <c r="M82" s="69"/>
      <c r="N82" s="70"/>
      <c r="O82" s="70"/>
      <c r="P82" s="70"/>
      <c r="Q82" s="70"/>
    </row>
    <row r="83" spans="1:256" ht="16.2" x14ac:dyDescent="0.3">
      <c r="A83" s="36" t="s">
        <v>158</v>
      </c>
      <c r="B83" s="37" t="s">
        <v>159</v>
      </c>
      <c r="C83" s="38"/>
      <c r="D83" s="38"/>
      <c r="E83" s="39">
        <f>E84+E85</f>
        <v>9758.5224099999996</v>
      </c>
      <c r="F83" s="39">
        <f>F84+F85</f>
        <v>9758.5224099999996</v>
      </c>
      <c r="G83" s="39">
        <f>G84+G85</f>
        <v>9758.5224099999996</v>
      </c>
      <c r="H83" s="64"/>
      <c r="I83" s="69"/>
      <c r="J83" s="69"/>
      <c r="K83" s="69"/>
      <c r="L83" s="69"/>
      <c r="M83" s="69"/>
      <c r="N83" s="70"/>
      <c r="O83" s="70"/>
      <c r="P83" s="70"/>
      <c r="Q83" s="70"/>
    </row>
    <row r="84" spans="1:256" ht="67.95" customHeight="1" x14ac:dyDescent="0.3">
      <c r="A84" s="11" t="s">
        <v>158</v>
      </c>
      <c r="B84" s="29" t="s">
        <v>160</v>
      </c>
      <c r="C84" s="31"/>
      <c r="D84" s="31"/>
      <c r="E84" s="30">
        <v>9404.9434099999999</v>
      </c>
      <c r="F84" s="30">
        <v>9404.9434099999999</v>
      </c>
      <c r="G84" s="30">
        <v>9404.9434099999999</v>
      </c>
      <c r="H84" s="32"/>
      <c r="I84" s="69"/>
      <c r="J84" s="69"/>
      <c r="K84" s="69"/>
      <c r="L84" s="69"/>
      <c r="M84" s="69"/>
      <c r="N84" s="70"/>
      <c r="O84" s="70"/>
      <c r="P84" s="70"/>
      <c r="Q84" s="70"/>
    </row>
    <row r="85" spans="1:256" ht="54" customHeight="1" x14ac:dyDescent="0.3">
      <c r="A85" s="11" t="s">
        <v>158</v>
      </c>
      <c r="B85" s="29" t="s">
        <v>161</v>
      </c>
      <c r="C85" s="31"/>
      <c r="D85" s="31">
        <v>272.23200000000003</v>
      </c>
      <c r="E85" s="30">
        <v>353.57900000000001</v>
      </c>
      <c r="F85" s="30">
        <v>353.57900000000001</v>
      </c>
      <c r="G85" s="30">
        <v>353.57900000000001</v>
      </c>
      <c r="H85" s="32"/>
      <c r="I85" s="69"/>
      <c r="J85" s="22"/>
      <c r="K85" s="22"/>
      <c r="L85" s="22"/>
      <c r="M85" s="22"/>
      <c r="N85" s="40"/>
      <c r="O85" s="40"/>
      <c r="P85" s="40"/>
      <c r="Q85" s="40"/>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row>
    <row r="86" spans="1:256" x14ac:dyDescent="0.3">
      <c r="A86" s="9" t="s">
        <v>162</v>
      </c>
      <c r="B86" s="34" t="s">
        <v>163</v>
      </c>
      <c r="C86" s="27">
        <v>0</v>
      </c>
      <c r="D86" s="27">
        <v>0</v>
      </c>
      <c r="E86" s="35">
        <f>E87+E88</f>
        <v>20595</v>
      </c>
      <c r="F86" s="35">
        <f>F87+F88</f>
        <v>21060</v>
      </c>
      <c r="G86" s="35">
        <f>G87+G88</f>
        <v>21060</v>
      </c>
      <c r="H86" s="74"/>
      <c r="I86" s="22"/>
      <c r="J86" s="22"/>
      <c r="K86" s="22"/>
      <c r="L86" s="22"/>
      <c r="M86" s="22"/>
      <c r="N86" s="40"/>
      <c r="O86" s="40"/>
      <c r="P86" s="40"/>
      <c r="Q86" s="40"/>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row>
    <row r="87" spans="1:256" ht="51.6" customHeight="1" x14ac:dyDescent="0.3">
      <c r="A87" s="11" t="s">
        <v>164</v>
      </c>
      <c r="B87" s="29" t="s">
        <v>165</v>
      </c>
      <c r="C87" s="31">
        <v>0</v>
      </c>
      <c r="D87" s="31">
        <v>0</v>
      </c>
      <c r="E87" s="30">
        <v>19305</v>
      </c>
      <c r="F87" s="30">
        <v>21060</v>
      </c>
      <c r="G87" s="30">
        <v>21060</v>
      </c>
      <c r="I87" s="22"/>
      <c r="J87" s="22"/>
      <c r="K87" s="22"/>
      <c r="L87" s="22"/>
      <c r="M87" s="22"/>
      <c r="N87" s="40"/>
      <c r="O87" s="40"/>
      <c r="P87" s="40"/>
      <c r="Q87" s="40"/>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row>
    <row r="88" spans="1:256" ht="50.4" customHeight="1" x14ac:dyDescent="0.3">
      <c r="A88" s="11" t="s">
        <v>166</v>
      </c>
      <c r="B88" s="29" t="s">
        <v>167</v>
      </c>
      <c r="C88" s="31"/>
      <c r="D88" s="31"/>
      <c r="E88" s="30">
        <f>1290</f>
        <v>1290</v>
      </c>
      <c r="F88" s="30">
        <v>0</v>
      </c>
      <c r="G88" s="30">
        <v>0</v>
      </c>
      <c r="I88" s="22"/>
      <c r="J88" s="22"/>
      <c r="K88" s="22"/>
      <c r="L88" s="22"/>
      <c r="M88" s="22"/>
      <c r="N88" s="40"/>
      <c r="O88" s="40"/>
      <c r="P88" s="40"/>
      <c r="Q88" s="40"/>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row>
    <row r="89" spans="1:256" x14ac:dyDescent="0.3">
      <c r="A89" s="11"/>
      <c r="B89" s="34" t="s">
        <v>168</v>
      </c>
      <c r="C89" s="27" t="e">
        <f>C10+C38</f>
        <v>#REF!</v>
      </c>
      <c r="D89" s="27" t="e">
        <f>D10+D38</f>
        <v>#REF!</v>
      </c>
      <c r="E89" s="27">
        <f>E10+E38</f>
        <v>658198.76474000001</v>
      </c>
      <c r="F89" s="27">
        <f>F10+F38</f>
        <v>670744.53847000003</v>
      </c>
      <c r="G89" s="27">
        <f>G10+G38</f>
        <v>667379.37424999999</v>
      </c>
      <c r="I89" s="22"/>
      <c r="J89" s="69"/>
      <c r="K89" s="69"/>
      <c r="L89" s="69"/>
      <c r="M89" s="69"/>
      <c r="N89" s="70"/>
      <c r="O89" s="70"/>
      <c r="P89" s="70"/>
      <c r="Q89" s="70"/>
    </row>
    <row r="90" spans="1:256" x14ac:dyDescent="0.3">
      <c r="C90" s="75"/>
      <c r="D90" s="75"/>
      <c r="I90" s="69"/>
      <c r="J90" s="69"/>
      <c r="K90" s="69"/>
      <c r="L90" s="69"/>
      <c r="M90" s="69"/>
      <c r="N90" s="70"/>
      <c r="O90" s="70"/>
      <c r="P90" s="70"/>
      <c r="Q90" s="70"/>
    </row>
    <row r="91" spans="1:256" x14ac:dyDescent="0.3">
      <c r="C91" s="44" t="s">
        <v>169</v>
      </c>
      <c r="D91" s="76">
        <v>488569.30504000001</v>
      </c>
      <c r="I91" s="69"/>
      <c r="J91" s="69"/>
      <c r="K91" s="69"/>
      <c r="L91" s="69"/>
      <c r="M91" s="69"/>
      <c r="N91" s="70"/>
      <c r="O91" s="70"/>
      <c r="P91" s="70"/>
      <c r="Q91" s="70"/>
    </row>
    <row r="92" spans="1:256" x14ac:dyDescent="0.3">
      <c r="C92" s="44"/>
      <c r="D92" s="44"/>
      <c r="I92" s="69"/>
      <c r="M92" s="69"/>
      <c r="N92" s="70"/>
      <c r="O92" s="70"/>
      <c r="P92" s="70"/>
      <c r="Q92" s="70"/>
    </row>
    <row r="93" spans="1:256" x14ac:dyDescent="0.3">
      <c r="C93" s="44"/>
      <c r="D93" s="44" t="e">
        <f>D91-D89</f>
        <v>#REF!</v>
      </c>
      <c r="L93" s="77"/>
    </row>
  </sheetData>
  <mergeCells count="16">
    <mergeCell ref="C1:D1"/>
    <mergeCell ref="E1:G1"/>
    <mergeCell ref="C2:D2"/>
    <mergeCell ref="E2:G2"/>
    <mergeCell ref="C3:D3"/>
    <mergeCell ref="E3:G3"/>
    <mergeCell ref="C4:D4"/>
    <mergeCell ref="E4:G4"/>
    <mergeCell ref="A6:G6"/>
    <mergeCell ref="A8:A9"/>
    <mergeCell ref="B8:B9"/>
    <mergeCell ref="C8:C9"/>
    <mergeCell ref="D8:D9"/>
    <mergeCell ref="E8:E9"/>
    <mergeCell ref="F8:F9"/>
    <mergeCell ref="G8:G9"/>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1 </vt:lpstr>
      <vt:lpstr>2  </vt:lpstr>
      <vt:lpstr>'1 '!Область_печати</vt:lpstr>
      <vt:lpstr>'2  '!Область_печати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Юля Игнатова</dc:creator>
  <cp:lastModifiedBy>Юля Игнатова</cp:lastModifiedBy>
  <dcterms:created xsi:type="dcterms:W3CDTF">2022-11-23T05:19:38Z</dcterms:created>
  <dcterms:modified xsi:type="dcterms:W3CDTF">2022-11-24T22:51:14Z</dcterms:modified>
</cp:coreProperties>
</file>