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1" i="1" l="1"/>
  <c r="O31" i="1" l="1"/>
  <c r="O25" i="1"/>
  <c r="O36" i="1"/>
  <c r="O56" i="1"/>
  <c r="O54" i="1"/>
  <c r="O48" i="1"/>
  <c r="O52" i="1"/>
  <c r="O43" i="1"/>
  <c r="O22" i="1"/>
  <c r="O11" i="1"/>
  <c r="J36" i="1"/>
  <c r="J56" i="1"/>
  <c r="J54" i="1"/>
  <c r="J52" i="1"/>
  <c r="J48" i="1"/>
  <c r="J46" i="1"/>
  <c r="M46" i="1" s="1"/>
  <c r="J43" i="1"/>
  <c r="J31" i="1"/>
  <c r="J25" i="1"/>
  <c r="J22" i="1"/>
  <c r="J11" i="1"/>
  <c r="E36" i="1"/>
  <c r="E31" i="1"/>
  <c r="E25" i="1"/>
  <c r="E22" i="1"/>
  <c r="E11" i="1"/>
  <c r="D22" i="1"/>
  <c r="C22" i="1"/>
  <c r="S47" i="1"/>
  <c r="R47" i="1"/>
  <c r="Q47" i="1"/>
  <c r="P47" i="1"/>
  <c r="O46" i="1"/>
  <c r="N47" i="1"/>
  <c r="M47" i="1"/>
  <c r="L47" i="1"/>
  <c r="K47" i="1"/>
  <c r="I47" i="1"/>
  <c r="H47" i="1"/>
  <c r="G47" i="1"/>
  <c r="F47" i="1"/>
  <c r="D46" i="1"/>
  <c r="E46" i="1"/>
  <c r="C46" i="1"/>
  <c r="F46" i="1" l="1"/>
  <c r="R46" i="1"/>
  <c r="O59" i="1"/>
  <c r="L46" i="1"/>
  <c r="N46" i="1"/>
  <c r="Q46" i="1"/>
  <c r="S46" i="1"/>
  <c r="P46" i="1"/>
  <c r="K46" i="1"/>
  <c r="J59" i="1"/>
  <c r="G46" i="1"/>
  <c r="I46" i="1"/>
  <c r="H46" i="1"/>
  <c r="C43" i="1" l="1"/>
  <c r="D36" i="1"/>
  <c r="C36" i="1"/>
  <c r="E56" i="1"/>
  <c r="C56" i="1"/>
  <c r="E54" i="1"/>
  <c r="E52" i="1"/>
  <c r="C52" i="1"/>
  <c r="C54" i="1"/>
  <c r="D54" i="1"/>
  <c r="D52" i="1"/>
  <c r="E48" i="1"/>
  <c r="C48" i="1"/>
  <c r="E43" i="1"/>
  <c r="C31" i="1"/>
  <c r="C25" i="1"/>
  <c r="E59" i="1" l="1"/>
  <c r="C59" i="1"/>
  <c r="G59" i="1" l="1"/>
  <c r="F59" i="1"/>
  <c r="K27" i="1"/>
  <c r="L27" i="1"/>
  <c r="M27" i="1"/>
  <c r="N27" i="1"/>
  <c r="P27" i="1"/>
  <c r="P26" i="1"/>
  <c r="S12" i="1"/>
  <c r="S13" i="1"/>
  <c r="S14" i="1"/>
  <c r="S15" i="1"/>
  <c r="S16" i="1"/>
  <c r="S18" i="1"/>
  <c r="S19" i="1"/>
  <c r="S20" i="1"/>
  <c r="S21" i="1"/>
  <c r="S22" i="1"/>
  <c r="S23" i="1"/>
  <c r="S24" i="1"/>
  <c r="S26" i="1"/>
  <c r="S29" i="1"/>
  <c r="S30" i="1"/>
  <c r="S32" i="1"/>
  <c r="S33" i="1"/>
  <c r="S34" i="1"/>
  <c r="S37" i="1"/>
  <c r="S40" i="1"/>
  <c r="S41" i="1"/>
  <c r="S42" i="1"/>
  <c r="S44" i="1"/>
  <c r="S45" i="1"/>
  <c r="S49" i="1"/>
  <c r="S51" i="1"/>
  <c r="S53" i="1"/>
  <c r="S54" i="1"/>
  <c r="S55" i="1"/>
  <c r="S57" i="1"/>
  <c r="S58" i="1"/>
  <c r="R12" i="1"/>
  <c r="R13" i="1"/>
  <c r="R14" i="1"/>
  <c r="R15" i="1"/>
  <c r="R16" i="1"/>
  <c r="R18" i="1"/>
  <c r="R19" i="1"/>
  <c r="R20" i="1"/>
  <c r="R21" i="1"/>
  <c r="R22" i="1"/>
  <c r="R23" i="1"/>
  <c r="R24" i="1"/>
  <c r="R26" i="1"/>
  <c r="R29" i="1"/>
  <c r="R30" i="1"/>
  <c r="R32" i="1"/>
  <c r="R33" i="1"/>
  <c r="R34" i="1"/>
  <c r="R37" i="1"/>
  <c r="R40" i="1"/>
  <c r="R41" i="1"/>
  <c r="R42" i="1"/>
  <c r="R44" i="1"/>
  <c r="R45" i="1"/>
  <c r="R49" i="1"/>
  <c r="R51" i="1"/>
  <c r="R53" i="1"/>
  <c r="R54" i="1"/>
  <c r="R55" i="1"/>
  <c r="R57" i="1"/>
  <c r="R58" i="1"/>
  <c r="P11" i="1"/>
  <c r="Q58" i="1"/>
  <c r="Q57" i="1"/>
  <c r="Q55" i="1"/>
  <c r="Q54" i="1"/>
  <c r="Q53" i="1"/>
  <c r="Q51" i="1"/>
  <c r="Q49" i="1"/>
  <c r="Q45" i="1"/>
  <c r="Q44" i="1"/>
  <c r="Q42" i="1"/>
  <c r="Q41" i="1"/>
  <c r="Q40" i="1"/>
  <c r="Q37" i="1"/>
  <c r="Q34" i="1"/>
  <c r="Q33" i="1"/>
  <c r="Q32" i="1"/>
  <c r="Q30" i="1"/>
  <c r="Q29" i="1"/>
  <c r="Q26" i="1"/>
  <c r="Q24" i="1"/>
  <c r="Q23" i="1"/>
  <c r="Q22" i="1"/>
  <c r="Q21" i="1"/>
  <c r="Q20" i="1"/>
  <c r="Q19" i="1"/>
  <c r="Q18" i="1"/>
  <c r="Q16" i="1"/>
  <c r="Q15" i="1"/>
  <c r="Q14" i="1"/>
  <c r="Q13" i="1"/>
  <c r="Q12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8" i="1"/>
  <c r="P49" i="1"/>
  <c r="P50" i="1"/>
  <c r="P51" i="1"/>
  <c r="P52" i="1"/>
  <c r="P53" i="1"/>
  <c r="P54" i="1"/>
  <c r="P55" i="1"/>
  <c r="P56" i="1"/>
  <c r="P57" i="1"/>
  <c r="P58" i="1"/>
  <c r="P59" i="1"/>
  <c r="N12" i="1"/>
  <c r="N13" i="1"/>
  <c r="N14" i="1"/>
  <c r="N15" i="1"/>
  <c r="N16" i="1"/>
  <c r="N18" i="1"/>
  <c r="N19" i="1"/>
  <c r="N20" i="1"/>
  <c r="N21" i="1"/>
  <c r="N22" i="1"/>
  <c r="N23" i="1"/>
  <c r="N24" i="1"/>
  <c r="N26" i="1"/>
  <c r="N29" i="1"/>
  <c r="N30" i="1"/>
  <c r="N32" i="1"/>
  <c r="N33" i="1"/>
  <c r="N34" i="1"/>
  <c r="N37" i="1"/>
  <c r="N40" i="1"/>
  <c r="N41" i="1"/>
  <c r="N42" i="1"/>
  <c r="N44" i="1"/>
  <c r="N45" i="1"/>
  <c r="N49" i="1"/>
  <c r="N51" i="1"/>
  <c r="N53" i="1"/>
  <c r="N54" i="1"/>
  <c r="N55" i="1"/>
  <c r="N57" i="1"/>
  <c r="N58" i="1"/>
  <c r="M12" i="1"/>
  <c r="M13" i="1"/>
  <c r="M14" i="1"/>
  <c r="M15" i="1"/>
  <c r="M16" i="1"/>
  <c r="M18" i="1"/>
  <c r="M19" i="1"/>
  <c r="M20" i="1"/>
  <c r="M21" i="1"/>
  <c r="M22" i="1"/>
  <c r="M23" i="1"/>
  <c r="M24" i="1"/>
  <c r="M26" i="1"/>
  <c r="M29" i="1"/>
  <c r="M30" i="1"/>
  <c r="M32" i="1"/>
  <c r="M33" i="1"/>
  <c r="M34" i="1"/>
  <c r="M37" i="1"/>
  <c r="M40" i="1"/>
  <c r="M41" i="1"/>
  <c r="M42" i="1"/>
  <c r="M44" i="1"/>
  <c r="M45" i="1"/>
  <c r="M49" i="1"/>
  <c r="M51" i="1"/>
  <c r="M53" i="1"/>
  <c r="M54" i="1"/>
  <c r="M55" i="1"/>
  <c r="M57" i="1"/>
  <c r="M58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8" i="1"/>
  <c r="L49" i="1"/>
  <c r="L50" i="1"/>
  <c r="L51" i="1"/>
  <c r="L52" i="1"/>
  <c r="L53" i="1"/>
  <c r="L54" i="1"/>
  <c r="L55" i="1"/>
  <c r="L56" i="1"/>
  <c r="L57" i="1"/>
  <c r="L58" i="1"/>
  <c r="L59" i="1"/>
  <c r="L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8" i="1"/>
  <c r="K49" i="1"/>
  <c r="K50" i="1"/>
  <c r="K51" i="1"/>
  <c r="K52" i="1"/>
  <c r="K53" i="1"/>
  <c r="K54" i="1"/>
  <c r="K55" i="1"/>
  <c r="K56" i="1"/>
  <c r="K57" i="1"/>
  <c r="K58" i="1"/>
  <c r="K59" i="1"/>
  <c r="K11" i="1"/>
  <c r="I58" i="1" l="1"/>
  <c r="I57" i="1"/>
  <c r="I55" i="1"/>
  <c r="I54" i="1"/>
  <c r="I53" i="1"/>
  <c r="I51" i="1"/>
  <c r="I50" i="1"/>
  <c r="I49" i="1"/>
  <c r="I45" i="1"/>
  <c r="I44" i="1"/>
  <c r="I42" i="1"/>
  <c r="I41" i="1"/>
  <c r="I40" i="1"/>
  <c r="I37" i="1"/>
  <c r="I34" i="1"/>
  <c r="I33" i="1"/>
  <c r="I32" i="1"/>
  <c r="I30" i="1"/>
  <c r="I29" i="1"/>
  <c r="I26" i="1"/>
  <c r="I24" i="1"/>
  <c r="I23" i="1"/>
  <c r="I22" i="1"/>
  <c r="I21" i="1"/>
  <c r="I20" i="1"/>
  <c r="I19" i="1"/>
  <c r="I18" i="1"/>
  <c r="I16" i="1"/>
  <c r="I15" i="1"/>
  <c r="I14" i="1"/>
  <c r="I13" i="1"/>
  <c r="I12" i="1"/>
  <c r="H12" i="1"/>
  <c r="H13" i="1"/>
  <c r="H14" i="1"/>
  <c r="H15" i="1"/>
  <c r="H16" i="1"/>
  <c r="H18" i="1"/>
  <c r="H19" i="1"/>
  <c r="H20" i="1"/>
  <c r="H21" i="1"/>
  <c r="H22" i="1"/>
  <c r="H23" i="1"/>
  <c r="H24" i="1"/>
  <c r="H26" i="1"/>
  <c r="H29" i="1"/>
  <c r="H30" i="1"/>
  <c r="H32" i="1"/>
  <c r="H33" i="1"/>
  <c r="H34" i="1"/>
  <c r="H37" i="1"/>
  <c r="H40" i="1"/>
  <c r="H41" i="1"/>
  <c r="H42" i="1"/>
  <c r="H44" i="1"/>
  <c r="H45" i="1"/>
  <c r="H49" i="1"/>
  <c r="H50" i="1"/>
  <c r="H51" i="1"/>
  <c r="H53" i="1"/>
  <c r="H54" i="1"/>
  <c r="H55" i="1"/>
  <c r="H57" i="1"/>
  <c r="H58" i="1"/>
  <c r="F12" i="1"/>
  <c r="D56" i="1"/>
  <c r="H56" i="1" s="1"/>
  <c r="F50" i="1"/>
  <c r="G50" i="1"/>
  <c r="D48" i="1"/>
  <c r="D43" i="1"/>
  <c r="I56" i="1" l="1"/>
  <c r="Q38" i="1"/>
  <c r="S38" i="1"/>
  <c r="R38" i="1"/>
  <c r="N38" i="1"/>
  <c r="M38" i="1"/>
  <c r="Q48" i="1"/>
  <c r="S48" i="1"/>
  <c r="R48" i="1"/>
  <c r="N48" i="1"/>
  <c r="M48" i="1"/>
  <c r="Q52" i="1"/>
  <c r="M52" i="1"/>
  <c r="S52" i="1"/>
  <c r="R52" i="1"/>
  <c r="N52" i="1"/>
  <c r="H52" i="1"/>
  <c r="H48" i="1"/>
  <c r="H38" i="1"/>
  <c r="I38" i="1"/>
  <c r="I48" i="1"/>
  <c r="I52" i="1"/>
  <c r="S39" i="1"/>
  <c r="R39" i="1"/>
  <c r="Q39" i="1"/>
  <c r="N39" i="1"/>
  <c r="M39" i="1"/>
  <c r="S43" i="1"/>
  <c r="R43" i="1"/>
  <c r="Q43" i="1"/>
  <c r="N43" i="1"/>
  <c r="M43" i="1"/>
  <c r="Q50" i="1"/>
  <c r="N50" i="1"/>
  <c r="S50" i="1"/>
  <c r="R50" i="1"/>
  <c r="M50" i="1"/>
  <c r="Q56" i="1"/>
  <c r="M56" i="1"/>
  <c r="S56" i="1"/>
  <c r="R56" i="1"/>
  <c r="N56" i="1"/>
  <c r="H43" i="1"/>
  <c r="H39" i="1"/>
  <c r="I39" i="1"/>
  <c r="I43" i="1"/>
  <c r="D31" i="1"/>
  <c r="D25" i="1"/>
  <c r="D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8" i="1"/>
  <c r="G49" i="1"/>
  <c r="G51" i="1"/>
  <c r="G52" i="1"/>
  <c r="G53" i="1"/>
  <c r="G54" i="1"/>
  <c r="G55" i="1"/>
  <c r="G56" i="1"/>
  <c r="G57" i="1"/>
  <c r="G58" i="1"/>
  <c r="G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8" i="1"/>
  <c r="F49" i="1"/>
  <c r="F51" i="1"/>
  <c r="F52" i="1"/>
  <c r="F53" i="1"/>
  <c r="F54" i="1"/>
  <c r="F55" i="1"/>
  <c r="F56" i="1"/>
  <c r="F57" i="1"/>
  <c r="F58" i="1"/>
  <c r="F11" i="1"/>
  <c r="Q17" i="1" l="1"/>
  <c r="S17" i="1"/>
  <c r="R17" i="1"/>
  <c r="N17" i="1"/>
  <c r="M17" i="1"/>
  <c r="I17" i="1"/>
  <c r="H17" i="1"/>
  <c r="Q28" i="1"/>
  <c r="N28" i="1"/>
  <c r="M28" i="1"/>
  <c r="S28" i="1"/>
  <c r="R28" i="1"/>
  <c r="I28" i="1"/>
  <c r="H28" i="1"/>
  <c r="S35" i="1"/>
  <c r="R35" i="1"/>
  <c r="Q35" i="1"/>
  <c r="N35" i="1"/>
  <c r="M35" i="1"/>
  <c r="I35" i="1"/>
  <c r="H35" i="1"/>
  <c r="Q36" i="1"/>
  <c r="N36" i="1"/>
  <c r="M36" i="1"/>
  <c r="S36" i="1"/>
  <c r="R36" i="1"/>
  <c r="I36" i="1"/>
  <c r="H36" i="1"/>
  <c r="Q11" i="1"/>
  <c r="N11" i="1"/>
  <c r="M11" i="1"/>
  <c r="S11" i="1"/>
  <c r="R11" i="1"/>
  <c r="I11" i="1"/>
  <c r="H11" i="1"/>
  <c r="Q25" i="1"/>
  <c r="M25" i="1"/>
  <c r="S25" i="1"/>
  <c r="R25" i="1"/>
  <c r="N25" i="1"/>
  <c r="I25" i="1"/>
  <c r="H25" i="1"/>
  <c r="S31" i="1"/>
  <c r="R31" i="1"/>
  <c r="Q31" i="1"/>
  <c r="N31" i="1"/>
  <c r="M31" i="1"/>
  <c r="I31" i="1"/>
  <c r="H31" i="1"/>
  <c r="D59" i="1"/>
  <c r="I59" i="1" s="1"/>
  <c r="S59" i="1" l="1"/>
  <c r="R59" i="1"/>
  <c r="Q59" i="1"/>
  <c r="N59" i="1"/>
  <c r="M59" i="1"/>
  <c r="H59" i="1"/>
</calcChain>
</file>

<file path=xl/sharedStrings.xml><?xml version="1.0" encoding="utf-8"?>
<sst xmlns="http://schemas.openxmlformats.org/spreadsheetml/2006/main" count="118" uniqueCount="104">
  <si>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</si>
  <si>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</si>
  <si>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</si>
  <si>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</si>
  <si>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</si>
  <si>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</si>
  <si>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</si>
  <si>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</si>
  <si>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</si>
  <si>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</si>
  <si>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</si>
  <si>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</si>
  <si>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</si>
  <si>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</si>
  <si>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</si>
  <si>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</si>
  <si>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</si>
  <si>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</si>
  <si>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</si>
  <si>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</si>
  <si>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</si>
  <si>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</si>
  <si>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</si>
  <si>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</si>
  <si>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</si>
  <si>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</si>
  <si>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</si>
  <si>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</si>
  <si>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</si>
  <si>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</si>
  <si>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</si>
  <si>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</si>
  <si>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</si>
  <si>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</si>
  <si>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</si>
  <si>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</si>
  <si>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</si>
  <si>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</si>
  <si>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</si>
  <si>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</si>
  <si>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</si>
  <si>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</si>
  <si>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</si>
  <si>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</si>
  <si>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</si>
  <si>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</si>
  <si>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</si>
  <si>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</si>
  <si>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</si>
  <si>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</si>
  <si>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</si>
  <si>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</si>
  <si>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</si>
  <si>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</si>
  <si>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</si>
  <si>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</si>
  <si>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</si>
  <si>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</si>
  <si>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</si>
  <si>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</si>
  <si>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</si>
  <si>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</si>
  <si>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</si>
  <si>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</si>
  <si>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</si>
  <si>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</si>
  <si>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</si>
  <si>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</si>
  <si>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</si>
  <si>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</si>
  <si>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</si>
  <si>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</si>
  <si>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</si>
  <si>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</si>
  <si>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</si>
  <si>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</si>
  <si>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</si>
  <si>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</si>
  <si>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</si>
  <si>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</si>
  <si>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</si>
  <si>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</si>
  <si>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</si>
  <si>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РАСХОДЫ    БЮДЖЕТА</t>
  </si>
  <si>
    <t>Наименование показателя</t>
  </si>
  <si>
    <t>Раздел Подраздел</t>
  </si>
  <si>
    <t>руб.</t>
  </si>
  <si>
    <t>%</t>
  </si>
  <si>
    <t>ИТОГО: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</si>
  <si>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</si>
  <si>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</si>
  <si>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Кировского муниципального района по разделам, подразделам классификации расходов бюджета </t>
  </si>
  <si>
    <t>0406</t>
  </si>
  <si>
    <t>ЗДРАВООХРАНЕНИЕ</t>
  </si>
  <si>
    <t>Другие вопросы в области здравоохранения</t>
  </si>
  <si>
    <t>0900</t>
  </si>
  <si>
    <t>0909</t>
  </si>
  <si>
    <t>Исполнено за                  2021 год</t>
  </si>
  <si>
    <t xml:space="preserve">Ожидаемое исполнение 2022 года </t>
  </si>
  <si>
    <r>
      <t>План расходов на</t>
    </r>
    <r>
      <rPr>
        <b/>
        <i/>
        <sz val="10"/>
        <color rgb="FF000000"/>
        <rFont val="Times New Roman"/>
        <family val="1"/>
        <charset val="204"/>
      </rPr>
      <t xml:space="preserve"> 2023 </t>
    </r>
    <r>
      <rPr>
        <b/>
        <sz val="10"/>
        <color rgb="FF000000"/>
        <rFont val="Times New Roman"/>
        <family val="1"/>
        <charset val="204"/>
      </rPr>
      <t>год согласно проекту решения Думы "О бюджете на 2023 г и плановый период на 2024 -2025 гг."</t>
    </r>
  </si>
  <si>
    <t xml:space="preserve">План расходов на 2024 год согласно проекту решения Думы "О бюджете на 2023 г и плановый период на 2024 -2025 гг."
</t>
  </si>
  <si>
    <t xml:space="preserve">План расходов на 2025 год согласно проекту решения Думы "О бюджете на 2023 г и плановый период на 2024 -2025 гг."
</t>
  </si>
  <si>
    <t>ОТКЛОНЕНИЯ ОТ ОЖИДАЕМОГО ИСПОЛНЕНИЯ 2022 г.</t>
  </si>
  <si>
    <t>ОТКЛОНЕНИЯ ОТ ИСПОЛНЕНИЯ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</si>
</sst>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164" fontId="3" fillId="0" borderId="0">
      <alignment vertical="top" wrapText="1"/>
    </xf>
    <xf numFmtId="164" fontId="4" fillId="0" borderId="0">
      <alignment vertical="top" wrapText="1"/>
    </xf>
    <xf numFmtId="164" fontId="4" fillId="0" borderId="0">
      <alignment vertical="top" wrapText="1"/>
    </xf>
    <xf numFmtId="164" fontId="4" fillId="0" borderId="0">
      <alignment vertical="top" wrapText="1"/>
    </xf>
    <xf numFmtId="0" fontId="14" fillId="0" borderId="0"/>
    <xf numFmtId="0" fontId="14" fillId="0" borderId="0"/>
    <xf numFmtId="0" fontId="1" fillId="0" borderId="0"/>
  </cellStyleXfs>
  <cellXfs count="63">
    <xf numFmtId="0" fontId="0" fillId="0" borderId="0" xfId="0"/>
    <xf numFmtId="0" fontId="1" fillId="0" borderId="0" xfId="1"/>
    <xf numFmtId="164" fontId="3" fillId="0" borderId="0" xfId="2" applyNumberFormat="1" applyFont="1" applyFill="1" applyAlignment="1">
      <alignment vertical="top" wrapText="1"/>
    </xf>
    <xf numFmtId="0" fontId="10" fillId="0" borderId="0" xfId="2" applyNumberFormat="1" applyFont="1" applyFill="1" applyAlignment="1">
      <alignment horizontal="right" wrapText="1"/>
    </xf>
    <xf numFmtId="0" fontId="7" fillId="0" borderId="1" xfId="2" applyNumberFormat="1" applyFont="1" applyFill="1" applyBorder="1" applyAlignment="1">
      <alignment horizontal="center" vertical="center" wrapText="1"/>
    </xf>
    <xf numFmtId="4" fontId="15" fillId="0" borderId="1" xfId="1" applyNumberFormat="1" applyFont="1" applyBorder="1" applyAlignment="1">
      <alignment horizontal="right" vertical="top"/>
    </xf>
    <xf numFmtId="4" fontId="9" fillId="0" borderId="1" xfId="2" applyNumberFormat="1" applyFont="1" applyFill="1" applyBorder="1" applyAlignment="1">
      <alignment horizontal="right" vertical="top" wrapText="1"/>
    </xf>
    <xf numFmtId="4" fontId="11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 wrapText="1"/>
    </xf>
    <xf numFmtId="4" fontId="12" fillId="0" borderId="1" xfId="1" applyNumberFormat="1" applyFont="1" applyBorder="1" applyAlignment="1">
      <alignment horizontal="right" vertical="top"/>
    </xf>
    <xf numFmtId="4" fontId="12" fillId="0" borderId="1" xfId="1" applyNumberFormat="1" applyFont="1" applyFill="1" applyBorder="1" applyAlignment="1">
      <alignment horizontal="right" vertical="top"/>
    </xf>
    <xf numFmtId="0" fontId="5" fillId="0" borderId="1" xfId="2" applyNumberFormat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horizontal="right" vertical="top" wrapText="1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1" fontId="13" fillId="0" borderId="1" xfId="1" applyNumberFormat="1" applyFont="1" applyBorder="1" applyAlignment="1">
      <alignment horizontal="center" vertical="top"/>
    </xf>
    <xf numFmtId="1" fontId="13" fillId="0" borderId="1" xfId="1" applyNumberFormat="1" applyFont="1" applyBorder="1" applyAlignment="1">
      <alignment horizontal="center" vertical="top" wrapText="1"/>
    </xf>
    <xf numFmtId="1" fontId="13" fillId="0" borderId="1" xfId="1" applyNumberFormat="1" applyFont="1" applyBorder="1" applyAlignment="1">
      <alignment horizontal="center"/>
    </xf>
    <xf numFmtId="49" fontId="5" fillId="0" borderId="1" xfId="2" applyNumberFormat="1" applyFont="1" applyFill="1" applyBorder="1" applyAlignment="1">
      <alignment horizontal="center" vertical="top" wrapText="1"/>
    </xf>
    <xf numFmtId="4" fontId="16" fillId="0" borderId="1" xfId="1" applyNumberFormat="1" applyFont="1" applyBorder="1" applyAlignment="1">
      <alignment horizontal="right" vertical="top"/>
    </xf>
    <xf numFmtId="4" fontId="17" fillId="0" borderId="1" xfId="1" applyNumberFormat="1" applyFont="1" applyBorder="1" applyAlignment="1">
      <alignment horizontal="right" vertical="top"/>
    </xf>
    <xf numFmtId="4" fontId="17" fillId="0" borderId="1" xfId="1" applyNumberFormat="1" applyFont="1" applyBorder="1" applyAlignment="1">
      <alignment horizontal="right" vertical="top" wrapText="1"/>
    </xf>
    <xf numFmtId="0" fontId="18" fillId="0" borderId="0" xfId="0" applyFont="1"/>
    <xf numFmtId="164" fontId="4" fillId="0" borderId="0" xfId="2" applyNumberFormat="1" applyFont="1" applyFill="1" applyAlignment="1">
      <alignment vertical="top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1" applyFont="1"/>
    <xf numFmtId="0" fontId="16" fillId="0" borderId="1" xfId="0" applyFont="1" applyFill="1" applyBorder="1" applyAlignment="1">
      <alignment vertical="center" wrapText="1"/>
    </xf>
    <xf numFmtId="4" fontId="0" fillId="0" borderId="0" xfId="0" applyNumberFormat="1"/>
    <xf numFmtId="4" fontId="11" fillId="0" borderId="2" xfId="1" applyNumberFormat="1" applyFont="1" applyFill="1" applyBorder="1" applyAlignment="1">
      <alignment horizontal="right" vertical="top" wrapText="1"/>
    </xf>
    <xf numFmtId="4" fontId="11" fillId="0" borderId="0" xfId="1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vertical="center" wrapText="1"/>
    </xf>
    <xf numFmtId="49" fontId="5" fillId="2" borderId="1" xfId="2" applyNumberFormat="1" applyFont="1" applyFill="1" applyBorder="1" applyAlignment="1">
      <alignment horizontal="center" vertical="top" wrapText="1"/>
    </xf>
    <xf numFmtId="4" fontId="9" fillId="2" borderId="1" xfId="2" applyNumberFormat="1" applyFont="1" applyFill="1" applyBorder="1" applyAlignment="1">
      <alignment horizontal="right" vertical="top" wrapText="1"/>
    </xf>
    <xf numFmtId="4" fontId="12" fillId="2" borderId="1" xfId="1" applyNumberFormat="1" applyFont="1" applyFill="1" applyBorder="1" applyAlignment="1">
      <alignment horizontal="right" vertical="top"/>
    </xf>
    <xf numFmtId="4" fontId="5" fillId="2" borderId="1" xfId="2" applyNumberFormat="1" applyFont="1" applyFill="1" applyBorder="1" applyAlignment="1">
      <alignment horizontal="right" vertical="top" wrapText="1"/>
    </xf>
    <xf numFmtId="4" fontId="11" fillId="2" borderId="1" xfId="1" applyNumberFormat="1" applyFont="1" applyFill="1" applyBorder="1" applyAlignment="1">
      <alignment horizontal="right" vertical="top"/>
    </xf>
    <xf numFmtId="4" fontId="11" fillId="2" borderId="1" xfId="1" applyNumberFormat="1" applyFont="1" applyFill="1" applyBorder="1" applyAlignment="1">
      <alignment horizontal="right" vertical="top" wrapText="1"/>
    </xf>
    <xf numFmtId="4" fontId="15" fillId="2" borderId="1" xfId="1" applyNumberFormat="1" applyFont="1" applyFill="1" applyBorder="1" applyAlignment="1">
      <alignment horizontal="right" vertical="top"/>
    </xf>
    <xf numFmtId="0" fontId="0" fillId="2" borderId="0" xfId="0" applyFill="1"/>
    <xf numFmtId="164" fontId="20" fillId="0" borderId="0" xfId="2" applyNumberFormat="1" applyFont="1" applyFill="1" applyAlignment="1">
      <alignment vertical="top" wrapText="1"/>
    </xf>
    <xf numFmtId="0" fontId="12" fillId="0" borderId="0" xfId="2" applyNumberFormat="1" applyFont="1" applyFill="1" applyAlignment="1">
      <alignment horizontal="right" wrapText="1"/>
    </xf>
    <xf numFmtId="0" fontId="21" fillId="0" borderId="1" xfId="2" applyNumberFormat="1" applyFont="1" applyFill="1" applyBorder="1" applyAlignment="1">
      <alignment horizontal="center" vertical="center" wrapText="1"/>
    </xf>
    <xf numFmtId="4" fontId="16" fillId="0" borderId="1" xfId="2" applyNumberFormat="1" applyFont="1" applyFill="1" applyBorder="1" applyAlignment="1">
      <alignment horizontal="right" vertical="top" wrapText="1"/>
    </xf>
    <xf numFmtId="4" fontId="12" fillId="0" borderId="1" xfId="2" applyNumberFormat="1" applyFont="1" applyFill="1" applyBorder="1" applyAlignment="1">
      <alignment horizontal="right" vertical="top" wrapText="1"/>
    </xf>
    <xf numFmtId="4" fontId="12" fillId="2" borderId="1" xfId="2" applyNumberFormat="1" applyFont="1" applyFill="1" applyBorder="1" applyAlignment="1">
      <alignment horizontal="right" vertical="top" wrapText="1"/>
    </xf>
    <xf numFmtId="0" fontId="22" fillId="0" borderId="0" xfId="0" applyFont="1"/>
    <xf numFmtId="0" fontId="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top" wrapText="1"/>
    </xf>
    <xf numFmtId="164" fontId="8" fillId="0" borderId="1" xfId="2" applyNumberFormat="1" applyFont="1" applyFill="1" applyBorder="1" applyAlignment="1">
      <alignment horizontal="center" vertical="top" wrapText="1"/>
    </xf>
    <xf numFmtId="164" fontId="5" fillId="0" borderId="0" xfId="2" applyNumberFormat="1" applyFont="1" applyFill="1" applyAlignment="1">
      <alignment horizontal="center"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4" fontId="13" fillId="0" borderId="1" xfId="1" applyNumberFormat="1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wrapText="1"/>
    </xf>
    <xf numFmtId="0" fontId="6" fillId="0" borderId="0" xfId="2" applyNumberFormat="1" applyFont="1" applyFill="1" applyAlignment="1">
      <alignment horizontal="center" wrapText="1"/>
    </xf>
    <xf numFmtId="0" fontId="10" fillId="0" borderId="0" xfId="2" applyNumberFormat="1" applyFont="1" applyFill="1" applyAlignment="1">
      <alignment horizontal="right" wrapText="1"/>
    </xf>
    <xf numFmtId="0" fontId="21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1" fillId="0" borderId="0" xfId="1" applyAlignment="1">
      <alignment horizontal="center"/>
    </xf>
  </cellXfs>
  <cellStyles count="9">
    <cellStyle name="Обычный" xfId="0" builtinId="0"/>
    <cellStyle name="Обычный 2" xfId="3"/>
    <cellStyle name="Обычный 2 2" xfId="6"/>
    <cellStyle name="Обычный 3" xfId="4"/>
    <cellStyle name="Обычный 3 2" xfId="7"/>
    <cellStyle name="Обычный 4" xfId="2"/>
    <cellStyle name="Обычный 4 2" xfId="8"/>
    <cellStyle name="Обычный 5" xfId="5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abSelected="1" zoomScale="78" zoomScaleNormal="78" workbookViewId="0">
      <pane xSplit="7" ySplit="18" topLeftCell="H19" activePane="bottomRight" state="frozen"/>
      <selection pane="topRight" activeCell="H1" sqref="H1"/>
      <selection pane="bottomLeft" activeCell="A19" sqref="A19"/>
      <selection pane="bottomRight" activeCell="A3" sqref="A3:M3"/>
    </sheetView>
  </sheetViews>
  <sheetFormatPr defaultColWidth="21" defaultRowHeight="30" customHeight="1" x14ac:dyDescent="0.25"/>
  <cols>
    <col min="1" max="1" width="27.85546875" customWidth="1"/>
    <col min="3" max="3" width="26" style="47" customWidth="1"/>
    <col min="4" max="4" width="21" style="47"/>
    <col min="6" max="6" width="21" style="26"/>
    <col min="8" max="9" width="21" style="26"/>
  </cols>
  <sheetData>
    <row r="1" spans="1:23" ht="30" customHeight="1" x14ac:dyDescent="0.25">
      <c r="A1" s="2"/>
      <c r="B1" s="2"/>
      <c r="C1" s="41"/>
      <c r="D1" s="41"/>
      <c r="E1" s="2"/>
      <c r="F1" s="24"/>
      <c r="G1" s="2"/>
      <c r="H1" s="24"/>
      <c r="I1" s="2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0" customHeight="1" x14ac:dyDescent="0.25">
      <c r="A2" s="52" t="s">
        <v>83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30" customHeight="1" x14ac:dyDescent="0.25">
      <c r="A3" s="52" t="s">
        <v>91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30" customHeight="1" x14ac:dyDescent="0.25">
      <c r="A4" s="57"/>
      <c r="B4" s="57"/>
      <c r="C4" s="57"/>
      <c r="D4" s="57"/>
      <c r="E4" s="2"/>
      <c r="F4" s="24"/>
      <c r="G4" s="2"/>
      <c r="H4" s="24"/>
      <c r="I4" s="2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30" customHeight="1" x14ac:dyDescent="0.25">
      <c r="A5" s="58"/>
      <c r="B5" s="58"/>
      <c r="C5" s="58"/>
      <c r="D5" s="58"/>
      <c r="E5" s="2"/>
      <c r="F5" s="24"/>
      <c r="G5" s="2"/>
      <c r="H5" s="24"/>
      <c r="I5" s="2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30" customHeight="1" x14ac:dyDescent="0.25">
      <c r="A6" s="3"/>
      <c r="B6" s="3"/>
      <c r="C6" s="42"/>
      <c r="D6" s="42"/>
      <c r="E6" s="2"/>
      <c r="F6" s="24"/>
      <c r="G6" s="2"/>
      <c r="H6" s="24"/>
      <c r="I6" s="2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30" customHeight="1" x14ac:dyDescent="0.25">
      <c r="A7" s="60" t="s">
        <v>84</v>
      </c>
      <c r="B7" s="60" t="s">
        <v>85</v>
      </c>
      <c r="C7" s="59" t="s">
        <v>97</v>
      </c>
      <c r="D7" s="59" t="s">
        <v>98</v>
      </c>
      <c r="E7" s="53" t="s">
        <v>99</v>
      </c>
      <c r="F7" s="50" t="s">
        <v>103</v>
      </c>
      <c r="G7" s="51"/>
      <c r="H7" s="50" t="s">
        <v>102</v>
      </c>
      <c r="I7" s="51"/>
      <c r="J7" s="55" t="s">
        <v>100</v>
      </c>
      <c r="K7" s="50" t="s">
        <v>103</v>
      </c>
      <c r="L7" s="51"/>
      <c r="M7" s="50" t="s">
        <v>102</v>
      </c>
      <c r="N7" s="51"/>
      <c r="O7" s="55" t="s">
        <v>101</v>
      </c>
      <c r="P7" s="50" t="s">
        <v>103</v>
      </c>
      <c r="Q7" s="51"/>
      <c r="R7" s="50" t="s">
        <v>102</v>
      </c>
      <c r="S7" s="51"/>
      <c r="T7" s="61"/>
      <c r="U7" s="62"/>
      <c r="V7" s="62"/>
      <c r="W7" s="62"/>
    </row>
    <row r="8" spans="1:23" ht="30" customHeight="1" x14ac:dyDescent="0.25">
      <c r="A8" s="60"/>
      <c r="B8" s="60"/>
      <c r="C8" s="59"/>
      <c r="D8" s="59"/>
      <c r="E8" s="54"/>
      <c r="F8" s="49" t="s">
        <v>86</v>
      </c>
      <c r="G8" s="48" t="s">
        <v>87</v>
      </c>
      <c r="H8" s="49" t="s">
        <v>86</v>
      </c>
      <c r="I8" s="49" t="s">
        <v>87</v>
      </c>
      <c r="J8" s="55"/>
      <c r="K8" s="48" t="s">
        <v>86</v>
      </c>
      <c r="L8" s="48" t="s">
        <v>87</v>
      </c>
      <c r="M8" s="48" t="s">
        <v>86</v>
      </c>
      <c r="N8" s="48" t="s">
        <v>87</v>
      </c>
      <c r="O8" s="55"/>
      <c r="P8" s="48" t="s">
        <v>86</v>
      </c>
      <c r="Q8" s="48" t="s">
        <v>87</v>
      </c>
      <c r="R8" s="48" t="s">
        <v>86</v>
      </c>
      <c r="S8" s="48" t="s">
        <v>87</v>
      </c>
      <c r="T8" s="1"/>
      <c r="U8" s="1"/>
      <c r="V8" s="1"/>
      <c r="W8" s="1"/>
    </row>
    <row r="9" spans="1:23" ht="51.75" customHeight="1" x14ac:dyDescent="0.25">
      <c r="A9" s="60"/>
      <c r="B9" s="60"/>
      <c r="C9" s="59"/>
      <c r="D9" s="59"/>
      <c r="E9" s="54"/>
      <c r="F9" s="49"/>
      <c r="G9" s="48"/>
      <c r="H9" s="49"/>
      <c r="I9" s="49"/>
      <c r="J9" s="55"/>
      <c r="K9" s="48"/>
      <c r="L9" s="48"/>
      <c r="M9" s="48"/>
      <c r="N9" s="48"/>
      <c r="O9" s="55"/>
      <c r="P9" s="48"/>
      <c r="Q9" s="48"/>
      <c r="R9" s="48"/>
      <c r="S9" s="48"/>
      <c r="T9" s="1"/>
      <c r="U9" s="1"/>
      <c r="V9" s="1"/>
      <c r="W9" s="1"/>
    </row>
    <row r="10" spans="1:23" ht="30" customHeight="1" x14ac:dyDescent="0.25">
      <c r="A10" s="4">
        <v>1</v>
      </c>
      <c r="B10" s="4">
        <v>2</v>
      </c>
      <c r="C10" s="43">
        <v>5</v>
      </c>
      <c r="D10" s="43">
        <v>4</v>
      </c>
      <c r="E10" s="4">
        <v>5</v>
      </c>
      <c r="F10" s="25">
        <v>6</v>
      </c>
      <c r="G10" s="4">
        <v>7</v>
      </c>
      <c r="H10" s="25">
        <v>8</v>
      </c>
      <c r="I10" s="25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7">
        <v>15</v>
      </c>
      <c r="P10" s="18">
        <v>16</v>
      </c>
      <c r="Q10" s="18">
        <v>17</v>
      </c>
      <c r="R10" s="18">
        <v>18</v>
      </c>
      <c r="S10" s="18">
        <v>19</v>
      </c>
      <c r="T10" s="1"/>
      <c r="U10" s="1"/>
      <c r="V10" s="1"/>
      <c r="W10" s="1"/>
    </row>
    <row r="11" spans="1:23" s="23" customFormat="1" ht="30" customHeight="1" x14ac:dyDescent="0.25">
      <c r="A11" s="11" t="s">
        <v>0</v>
      </c>
      <c r="B11" s="12" t="s">
        <v>1</v>
      </c>
      <c r="C11" s="44">
        <f>C12+C13+C14+C15+C16+C17+C18+C19</f>
        <v>39910286.100000001</v>
      </c>
      <c r="D11" s="44">
        <f>D12+D13+D14+D15+D16+D17+D18+D19</f>
        <v>52716886</v>
      </c>
      <c r="E11" s="13">
        <f>SUM(E12:E19)</f>
        <v>62926757.549999997</v>
      </c>
      <c r="F11" s="13">
        <f>E11-C11</f>
        <v>23016471.449999996</v>
      </c>
      <c r="G11" s="13">
        <f>E11/C11*100</f>
        <v>157.67052481741041</v>
      </c>
      <c r="H11" s="6">
        <f>E11-D11</f>
        <v>10209871.549999997</v>
      </c>
      <c r="I11" s="6">
        <f>E11/D11*100</f>
        <v>119.36736466186564</v>
      </c>
      <c r="J11" s="13">
        <f>SUM(J12:J19)</f>
        <v>63033295.549999997</v>
      </c>
      <c r="K11" s="13">
        <f>J11-C11</f>
        <v>23123009.449999996</v>
      </c>
      <c r="L11" s="13">
        <f>J11/C11*100</f>
        <v>157.93746853145208</v>
      </c>
      <c r="M11" s="13">
        <f>J11-D11</f>
        <v>10316409.549999997</v>
      </c>
      <c r="N11" s="13">
        <f>J11/D11*100</f>
        <v>119.56945930000494</v>
      </c>
      <c r="O11" s="13">
        <f>SUM(O12:O19)</f>
        <v>63178887.549999997</v>
      </c>
      <c r="P11" s="5">
        <f>O11-C11</f>
        <v>23268601.449999996</v>
      </c>
      <c r="Q11" s="5">
        <f>O11/D11*100</f>
        <v>119.84563646266966</v>
      </c>
      <c r="R11" s="5">
        <f>O11-D11</f>
        <v>10462001.549999997</v>
      </c>
      <c r="S11" s="5">
        <f>O11/D11*100</f>
        <v>119.84563646266966</v>
      </c>
      <c r="T11" s="27"/>
      <c r="U11" s="27"/>
      <c r="V11" s="27"/>
      <c r="W11" s="27"/>
    </row>
    <row r="12" spans="1:23" ht="30" customHeight="1" x14ac:dyDescent="0.25">
      <c r="A12" s="14" t="s">
        <v>2</v>
      </c>
      <c r="B12" s="15" t="s">
        <v>3</v>
      </c>
      <c r="C12" s="45">
        <v>1803186.37</v>
      </c>
      <c r="D12" s="9">
        <v>1926070</v>
      </c>
      <c r="E12" s="6">
        <v>2407252</v>
      </c>
      <c r="F12" s="6">
        <f>E12-C12</f>
        <v>604065.62999999989</v>
      </c>
      <c r="G12" s="13">
        <f t="shared" ref="G12:G58" si="0">E12/C12*100</f>
        <v>133.49989995765105</v>
      </c>
      <c r="H12" s="6">
        <f t="shared" ref="H12:H59" si="1">E12-D12</f>
        <v>481182</v>
      </c>
      <c r="I12" s="6">
        <f t="shared" ref="I12:I58" si="2">E12/D12*100</f>
        <v>124.98258111075921</v>
      </c>
      <c r="J12" s="6">
        <v>2407252</v>
      </c>
      <c r="K12" s="13">
        <f t="shared" ref="K12:K59" si="3">J12-C12</f>
        <v>604065.62999999989</v>
      </c>
      <c r="L12" s="13">
        <f t="shared" ref="L12:L59" si="4">J12/C12*100</f>
        <v>133.49989995765105</v>
      </c>
      <c r="M12" s="13">
        <f t="shared" ref="M12:M59" si="5">J12-D12</f>
        <v>481182</v>
      </c>
      <c r="N12" s="13">
        <f t="shared" ref="N12:N59" si="6">J12/D12*100</f>
        <v>124.98258111075921</v>
      </c>
      <c r="O12" s="6">
        <v>2407252</v>
      </c>
      <c r="P12" s="5">
        <f t="shared" ref="P12:P59" si="7">O12-C12</f>
        <v>604065.62999999989</v>
      </c>
      <c r="Q12" s="5">
        <f t="shared" ref="Q12:Q59" si="8">O12/D12*100</f>
        <v>124.98258111075921</v>
      </c>
      <c r="R12" s="5">
        <f t="shared" ref="R12:R59" si="9">O12-D12</f>
        <v>481182</v>
      </c>
      <c r="S12" s="5">
        <f t="shared" ref="S12:S59" si="10">O12/D12*100</f>
        <v>124.98258111075921</v>
      </c>
      <c r="T12" s="1"/>
      <c r="U12" s="1"/>
      <c r="V12" s="1"/>
      <c r="W12" s="1"/>
    </row>
    <row r="13" spans="1:23" ht="30" customHeight="1" x14ac:dyDescent="0.25">
      <c r="A13" s="14" t="s">
        <v>4</v>
      </c>
      <c r="B13" s="15" t="s">
        <v>5</v>
      </c>
      <c r="C13" s="45">
        <v>3646766.4</v>
      </c>
      <c r="D13" s="9">
        <v>3618071</v>
      </c>
      <c r="E13" s="6">
        <v>5089713</v>
      </c>
      <c r="F13" s="6">
        <f t="shared" ref="F13:F58" si="11">E13-C13</f>
        <v>1442946.6</v>
      </c>
      <c r="G13" s="13">
        <f t="shared" si="0"/>
        <v>139.56783741344111</v>
      </c>
      <c r="H13" s="6">
        <f t="shared" si="1"/>
        <v>1471642</v>
      </c>
      <c r="I13" s="6">
        <f t="shared" si="2"/>
        <v>140.67476840559513</v>
      </c>
      <c r="J13" s="6">
        <v>5089713</v>
      </c>
      <c r="K13" s="13">
        <f t="shared" si="3"/>
        <v>1442946.6</v>
      </c>
      <c r="L13" s="13">
        <f t="shared" si="4"/>
        <v>139.56783741344111</v>
      </c>
      <c r="M13" s="13">
        <f t="shared" si="5"/>
        <v>1471642</v>
      </c>
      <c r="N13" s="13">
        <f t="shared" si="6"/>
        <v>140.67476840559513</v>
      </c>
      <c r="O13" s="6">
        <v>5089713</v>
      </c>
      <c r="P13" s="5">
        <f t="shared" si="7"/>
        <v>1442946.6</v>
      </c>
      <c r="Q13" s="5">
        <f t="shared" si="8"/>
        <v>140.67476840559513</v>
      </c>
      <c r="R13" s="5">
        <f t="shared" si="9"/>
        <v>1471642</v>
      </c>
      <c r="S13" s="5">
        <f t="shared" si="10"/>
        <v>140.67476840559513</v>
      </c>
      <c r="T13" s="1"/>
      <c r="U13" s="1"/>
      <c r="V13" s="1"/>
      <c r="W13" s="1"/>
    </row>
    <row r="14" spans="1:23" ht="30" customHeight="1" x14ac:dyDescent="0.25">
      <c r="A14" s="14" t="s">
        <v>6</v>
      </c>
      <c r="B14" s="15" t="s">
        <v>7</v>
      </c>
      <c r="C14" s="45">
        <v>16085796.109999999</v>
      </c>
      <c r="D14" s="9">
        <v>23594886</v>
      </c>
      <c r="E14" s="6">
        <v>24248570</v>
      </c>
      <c r="F14" s="6">
        <f t="shared" si="11"/>
        <v>8162773.8900000006</v>
      </c>
      <c r="G14" s="13">
        <f t="shared" si="0"/>
        <v>150.74522786550477</v>
      </c>
      <c r="H14" s="6">
        <f t="shared" si="1"/>
        <v>653684</v>
      </c>
      <c r="I14" s="6">
        <f t="shared" si="2"/>
        <v>102.77044779957826</v>
      </c>
      <c r="J14" s="6">
        <v>24248570</v>
      </c>
      <c r="K14" s="13">
        <f t="shared" si="3"/>
        <v>8162773.8900000006</v>
      </c>
      <c r="L14" s="13">
        <f t="shared" si="4"/>
        <v>150.74522786550477</v>
      </c>
      <c r="M14" s="13">
        <f t="shared" si="5"/>
        <v>653684</v>
      </c>
      <c r="N14" s="13">
        <f t="shared" si="6"/>
        <v>102.77044779957826</v>
      </c>
      <c r="O14" s="6">
        <v>24248570</v>
      </c>
      <c r="P14" s="5">
        <f t="shared" si="7"/>
        <v>8162773.8900000006</v>
      </c>
      <c r="Q14" s="5">
        <f t="shared" si="8"/>
        <v>102.77044779957826</v>
      </c>
      <c r="R14" s="5">
        <f t="shared" si="9"/>
        <v>653684</v>
      </c>
      <c r="S14" s="5">
        <f t="shared" si="10"/>
        <v>102.77044779957826</v>
      </c>
      <c r="T14" s="1"/>
      <c r="U14" s="1"/>
      <c r="V14" s="1"/>
      <c r="W14" s="1"/>
    </row>
    <row r="15" spans="1:23" ht="30" customHeight="1" x14ac:dyDescent="0.25">
      <c r="A15" s="14" t="s">
        <v>8</v>
      </c>
      <c r="B15" s="15" t="s">
        <v>9</v>
      </c>
      <c r="C15" s="45">
        <v>26012.799999999999</v>
      </c>
      <c r="D15" s="9">
        <v>173891</v>
      </c>
      <c r="E15" s="6">
        <v>9594</v>
      </c>
      <c r="F15" s="6">
        <f t="shared" si="11"/>
        <v>-16418.8</v>
      </c>
      <c r="G15" s="13">
        <f t="shared" si="0"/>
        <v>36.88184278509042</v>
      </c>
      <c r="H15" s="6">
        <f t="shared" si="1"/>
        <v>-164297</v>
      </c>
      <c r="I15" s="6">
        <f t="shared" si="2"/>
        <v>5.5172493113502137</v>
      </c>
      <c r="J15" s="7">
        <v>8528</v>
      </c>
      <c r="K15" s="13">
        <f t="shared" si="3"/>
        <v>-17484.8</v>
      </c>
      <c r="L15" s="13">
        <f t="shared" si="4"/>
        <v>32.783860253413707</v>
      </c>
      <c r="M15" s="13">
        <f t="shared" si="5"/>
        <v>-165363</v>
      </c>
      <c r="N15" s="13">
        <f t="shared" si="6"/>
        <v>4.9042216100890785</v>
      </c>
      <c r="O15" s="7">
        <v>8528</v>
      </c>
      <c r="P15" s="5">
        <f t="shared" si="7"/>
        <v>-17484.8</v>
      </c>
      <c r="Q15" s="5">
        <f t="shared" si="8"/>
        <v>4.9042216100890785</v>
      </c>
      <c r="R15" s="5">
        <f t="shared" si="9"/>
        <v>-165363</v>
      </c>
      <c r="S15" s="5">
        <f t="shared" si="10"/>
        <v>4.9042216100890785</v>
      </c>
      <c r="T15" s="1"/>
      <c r="U15" s="1"/>
      <c r="V15" s="1"/>
      <c r="W15" s="1"/>
    </row>
    <row r="16" spans="1:23" ht="30" customHeight="1" x14ac:dyDescent="0.25">
      <c r="A16" s="14" t="s">
        <v>10</v>
      </c>
      <c r="B16" s="15" t="s">
        <v>11</v>
      </c>
      <c r="C16" s="45">
        <v>7262691.1600000001</v>
      </c>
      <c r="D16" s="9">
        <v>8401652</v>
      </c>
      <c r="E16" s="6">
        <v>11982276</v>
      </c>
      <c r="F16" s="6">
        <f t="shared" si="11"/>
        <v>4719584.84</v>
      </c>
      <c r="G16" s="13">
        <f t="shared" si="0"/>
        <v>164.98396718276533</v>
      </c>
      <c r="H16" s="6">
        <f t="shared" si="1"/>
        <v>3580624</v>
      </c>
      <c r="I16" s="6">
        <f t="shared" si="2"/>
        <v>142.61809463186526</v>
      </c>
      <c r="J16" s="6">
        <v>11982276</v>
      </c>
      <c r="K16" s="13">
        <f t="shared" si="3"/>
        <v>4719584.84</v>
      </c>
      <c r="L16" s="13">
        <f t="shared" si="4"/>
        <v>164.98396718276533</v>
      </c>
      <c r="M16" s="13">
        <f t="shared" si="5"/>
        <v>3580624</v>
      </c>
      <c r="N16" s="13">
        <f t="shared" si="6"/>
        <v>142.61809463186526</v>
      </c>
      <c r="O16" s="6">
        <v>11982276</v>
      </c>
      <c r="P16" s="5">
        <f t="shared" si="7"/>
        <v>4719584.84</v>
      </c>
      <c r="Q16" s="5">
        <f t="shared" si="8"/>
        <v>142.61809463186526</v>
      </c>
      <c r="R16" s="5">
        <f t="shared" si="9"/>
        <v>3580624</v>
      </c>
      <c r="S16" s="5">
        <f t="shared" si="10"/>
        <v>142.61809463186526</v>
      </c>
    </row>
    <row r="17" spans="1:19" ht="30" customHeight="1" x14ac:dyDescent="0.25">
      <c r="A17" s="14" t="s">
        <v>12</v>
      </c>
      <c r="B17" s="15" t="s">
        <v>13</v>
      </c>
      <c r="C17" s="45">
        <v>0</v>
      </c>
      <c r="D17" s="9">
        <v>0</v>
      </c>
      <c r="E17" s="6">
        <v>0</v>
      </c>
      <c r="F17" s="6">
        <f t="shared" si="11"/>
        <v>0</v>
      </c>
      <c r="G17" s="13" t="e">
        <f t="shared" si="0"/>
        <v>#DIV/0!</v>
      </c>
      <c r="H17" s="6">
        <f t="shared" si="1"/>
        <v>0</v>
      </c>
      <c r="I17" s="6" t="e">
        <f t="shared" si="2"/>
        <v>#DIV/0!</v>
      </c>
      <c r="J17" s="6">
        <v>0</v>
      </c>
      <c r="K17" s="13">
        <f t="shared" si="3"/>
        <v>0</v>
      </c>
      <c r="L17" s="13" t="e">
        <f t="shared" si="4"/>
        <v>#DIV/0!</v>
      </c>
      <c r="M17" s="13">
        <f t="shared" si="5"/>
        <v>0</v>
      </c>
      <c r="N17" s="13" t="e">
        <f t="shared" si="6"/>
        <v>#DIV/0!</v>
      </c>
      <c r="O17" s="6">
        <v>0</v>
      </c>
      <c r="P17" s="5">
        <f t="shared" si="7"/>
        <v>0</v>
      </c>
      <c r="Q17" s="5" t="e">
        <f t="shared" si="8"/>
        <v>#DIV/0!</v>
      </c>
      <c r="R17" s="5">
        <f t="shared" si="9"/>
        <v>0</v>
      </c>
      <c r="S17" s="5" t="e">
        <f t="shared" si="10"/>
        <v>#DIV/0!</v>
      </c>
    </row>
    <row r="18" spans="1:19" ht="30" customHeight="1" x14ac:dyDescent="0.25">
      <c r="A18" s="14" t="s">
        <v>14</v>
      </c>
      <c r="B18" s="15" t="s">
        <v>15</v>
      </c>
      <c r="C18" s="45">
        <v>0</v>
      </c>
      <c r="D18" s="10">
        <v>3061087</v>
      </c>
      <c r="E18" s="6">
        <v>5000000</v>
      </c>
      <c r="F18" s="6">
        <f t="shared" si="11"/>
        <v>5000000</v>
      </c>
      <c r="G18" s="13" t="e">
        <f t="shared" si="0"/>
        <v>#DIV/0!</v>
      </c>
      <c r="H18" s="6">
        <f t="shared" si="1"/>
        <v>1938913</v>
      </c>
      <c r="I18" s="6">
        <f t="shared" si="2"/>
        <v>163.34066950726981</v>
      </c>
      <c r="J18" s="6">
        <v>5000000</v>
      </c>
      <c r="K18" s="13">
        <f t="shared" si="3"/>
        <v>5000000</v>
      </c>
      <c r="L18" s="13" t="e">
        <f t="shared" si="4"/>
        <v>#DIV/0!</v>
      </c>
      <c r="M18" s="13">
        <f t="shared" si="5"/>
        <v>1938913</v>
      </c>
      <c r="N18" s="13">
        <f t="shared" si="6"/>
        <v>163.34066950726981</v>
      </c>
      <c r="O18" s="6">
        <v>5000000</v>
      </c>
      <c r="P18" s="5">
        <f t="shared" si="7"/>
        <v>5000000</v>
      </c>
      <c r="Q18" s="5">
        <f t="shared" si="8"/>
        <v>163.34066950726981</v>
      </c>
      <c r="R18" s="5">
        <f t="shared" si="9"/>
        <v>1938913</v>
      </c>
      <c r="S18" s="5">
        <f t="shared" si="10"/>
        <v>163.34066950726981</v>
      </c>
    </row>
    <row r="19" spans="1:19" ht="30" customHeight="1" x14ac:dyDescent="0.25">
      <c r="A19" s="14" t="s">
        <v>16</v>
      </c>
      <c r="B19" s="15" t="s">
        <v>17</v>
      </c>
      <c r="C19" s="45">
        <v>11085833.26</v>
      </c>
      <c r="D19" s="9">
        <v>11941229</v>
      </c>
      <c r="E19" s="6">
        <v>14189352.550000001</v>
      </c>
      <c r="F19" s="6">
        <f t="shared" si="11"/>
        <v>3103519.290000001</v>
      </c>
      <c r="G19" s="13">
        <f t="shared" si="0"/>
        <v>127.99536324615441</v>
      </c>
      <c r="H19" s="6">
        <f t="shared" si="1"/>
        <v>2248123.5500000007</v>
      </c>
      <c r="I19" s="6">
        <f t="shared" si="2"/>
        <v>118.82656760037011</v>
      </c>
      <c r="J19" s="7">
        <v>14296956.550000001</v>
      </c>
      <c r="K19" s="13">
        <f t="shared" si="3"/>
        <v>3211123.290000001</v>
      </c>
      <c r="L19" s="13">
        <f t="shared" si="4"/>
        <v>128.96600746816574</v>
      </c>
      <c r="M19" s="13">
        <f t="shared" si="5"/>
        <v>2355727.5500000007</v>
      </c>
      <c r="N19" s="13">
        <f t="shared" si="6"/>
        <v>119.72768087773879</v>
      </c>
      <c r="O19" s="8">
        <v>14442548.550000001</v>
      </c>
      <c r="P19" s="5">
        <f t="shared" si="7"/>
        <v>3356715.290000001</v>
      </c>
      <c r="Q19" s="5">
        <f t="shared" si="8"/>
        <v>120.94691886404658</v>
      </c>
      <c r="R19" s="5">
        <f t="shared" si="9"/>
        <v>2501319.5500000007</v>
      </c>
      <c r="S19" s="5">
        <f t="shared" si="10"/>
        <v>120.94691886404658</v>
      </c>
    </row>
    <row r="20" spans="1:19" s="23" customFormat="1" ht="30" hidden="1" customHeight="1" x14ac:dyDescent="0.25">
      <c r="A20" s="11" t="s">
        <v>18</v>
      </c>
      <c r="B20" s="19" t="s">
        <v>19</v>
      </c>
      <c r="C20" s="44"/>
      <c r="D20" s="20">
        <v>0</v>
      </c>
      <c r="E20" s="13">
        <v>0</v>
      </c>
      <c r="F20" s="6">
        <f t="shared" si="11"/>
        <v>0</v>
      </c>
      <c r="G20" s="13" t="e">
        <f t="shared" si="0"/>
        <v>#DIV/0!</v>
      </c>
      <c r="H20" s="6">
        <f t="shared" si="1"/>
        <v>0</v>
      </c>
      <c r="I20" s="6" t="e">
        <f t="shared" si="2"/>
        <v>#DIV/0!</v>
      </c>
      <c r="J20" s="21">
        <v>0</v>
      </c>
      <c r="K20" s="13">
        <f t="shared" si="3"/>
        <v>0</v>
      </c>
      <c r="L20" s="13" t="e">
        <f t="shared" si="4"/>
        <v>#DIV/0!</v>
      </c>
      <c r="M20" s="13">
        <f t="shared" si="5"/>
        <v>0</v>
      </c>
      <c r="N20" s="13" t="e">
        <f t="shared" si="6"/>
        <v>#DIV/0!</v>
      </c>
      <c r="O20" s="22">
        <v>0</v>
      </c>
      <c r="P20" s="5">
        <f t="shared" si="7"/>
        <v>0</v>
      </c>
      <c r="Q20" s="5" t="e">
        <f t="shared" si="8"/>
        <v>#DIV/0!</v>
      </c>
      <c r="R20" s="5">
        <f t="shared" si="9"/>
        <v>0</v>
      </c>
      <c r="S20" s="5" t="e">
        <f t="shared" si="10"/>
        <v>#DIV/0!</v>
      </c>
    </row>
    <row r="21" spans="1:19" ht="30" hidden="1" customHeight="1" x14ac:dyDescent="0.25">
      <c r="A21" s="14" t="s">
        <v>20</v>
      </c>
      <c r="B21" s="19" t="s">
        <v>21</v>
      </c>
      <c r="C21" s="45"/>
      <c r="D21" s="9">
        <v>0</v>
      </c>
      <c r="E21" s="6">
        <v>0</v>
      </c>
      <c r="F21" s="6">
        <f t="shared" si="11"/>
        <v>0</v>
      </c>
      <c r="G21" s="13" t="e">
        <f t="shared" si="0"/>
        <v>#DIV/0!</v>
      </c>
      <c r="H21" s="6">
        <f t="shared" si="1"/>
        <v>0</v>
      </c>
      <c r="I21" s="6" t="e">
        <f t="shared" si="2"/>
        <v>#DIV/0!</v>
      </c>
      <c r="J21" s="7">
        <v>0</v>
      </c>
      <c r="K21" s="13">
        <f t="shared" si="3"/>
        <v>0</v>
      </c>
      <c r="L21" s="13" t="e">
        <f t="shared" si="4"/>
        <v>#DIV/0!</v>
      </c>
      <c r="M21" s="13">
        <f t="shared" si="5"/>
        <v>0</v>
      </c>
      <c r="N21" s="13" t="e">
        <f t="shared" si="6"/>
        <v>#DIV/0!</v>
      </c>
      <c r="O21" s="8">
        <v>0</v>
      </c>
      <c r="P21" s="5">
        <f t="shared" si="7"/>
        <v>0</v>
      </c>
      <c r="Q21" s="5" t="e">
        <f t="shared" si="8"/>
        <v>#DIV/0!</v>
      </c>
      <c r="R21" s="5">
        <f t="shared" si="9"/>
        <v>0</v>
      </c>
      <c r="S21" s="5" t="e">
        <f t="shared" si="10"/>
        <v>#DIV/0!</v>
      </c>
    </row>
    <row r="22" spans="1:19" s="23" customFormat="1" ht="30" customHeight="1" x14ac:dyDescent="0.25">
      <c r="A22" s="11" t="s">
        <v>22</v>
      </c>
      <c r="B22" s="12" t="s">
        <v>23</v>
      </c>
      <c r="C22" s="44">
        <f>C23</f>
        <v>13995.01</v>
      </c>
      <c r="D22" s="44">
        <f>D23</f>
        <v>0</v>
      </c>
      <c r="E22" s="13">
        <f>E23</f>
        <v>100000</v>
      </c>
      <c r="F22" s="13">
        <f t="shared" si="11"/>
        <v>86004.99</v>
      </c>
      <c r="G22" s="13">
        <f t="shared" si="0"/>
        <v>714.54039689860883</v>
      </c>
      <c r="H22" s="6">
        <f t="shared" si="1"/>
        <v>100000</v>
      </c>
      <c r="I22" s="6" t="e">
        <f t="shared" si="2"/>
        <v>#DIV/0!</v>
      </c>
      <c r="J22" s="13">
        <f>J23</f>
        <v>100000</v>
      </c>
      <c r="K22" s="13">
        <f t="shared" si="3"/>
        <v>86004.99</v>
      </c>
      <c r="L22" s="13">
        <f t="shared" si="4"/>
        <v>714.54039689860883</v>
      </c>
      <c r="M22" s="13">
        <f t="shared" si="5"/>
        <v>100000</v>
      </c>
      <c r="N22" s="13" t="e">
        <f t="shared" si="6"/>
        <v>#DIV/0!</v>
      </c>
      <c r="O22" s="13">
        <f>O23</f>
        <v>100000</v>
      </c>
      <c r="P22" s="5">
        <f t="shared" si="7"/>
        <v>86004.99</v>
      </c>
      <c r="Q22" s="5" t="e">
        <f t="shared" si="8"/>
        <v>#DIV/0!</v>
      </c>
      <c r="R22" s="5">
        <f t="shared" si="9"/>
        <v>100000</v>
      </c>
      <c r="S22" s="5" t="e">
        <f t="shared" si="10"/>
        <v>#DIV/0!</v>
      </c>
    </row>
    <row r="23" spans="1:19" ht="30" customHeight="1" x14ac:dyDescent="0.25">
      <c r="A23" s="14" t="s">
        <v>24</v>
      </c>
      <c r="B23" s="15" t="s">
        <v>25</v>
      </c>
      <c r="C23" s="45">
        <v>13995.01</v>
      </c>
      <c r="D23" s="9">
        <v>0</v>
      </c>
      <c r="E23" s="6">
        <v>100000</v>
      </c>
      <c r="F23" s="6">
        <f t="shared" si="11"/>
        <v>86004.99</v>
      </c>
      <c r="G23" s="13">
        <f t="shared" si="0"/>
        <v>714.54039689860883</v>
      </c>
      <c r="H23" s="6">
        <f t="shared" si="1"/>
        <v>100000</v>
      </c>
      <c r="I23" s="6" t="e">
        <f t="shared" si="2"/>
        <v>#DIV/0!</v>
      </c>
      <c r="J23" s="7">
        <v>100000</v>
      </c>
      <c r="K23" s="13">
        <f t="shared" si="3"/>
        <v>86004.99</v>
      </c>
      <c r="L23" s="13">
        <f t="shared" si="4"/>
        <v>714.54039689860883</v>
      </c>
      <c r="M23" s="13">
        <f t="shared" si="5"/>
        <v>100000</v>
      </c>
      <c r="N23" s="13" t="e">
        <f t="shared" si="6"/>
        <v>#DIV/0!</v>
      </c>
      <c r="O23" s="7">
        <v>100000</v>
      </c>
      <c r="P23" s="5">
        <f t="shared" si="7"/>
        <v>86004.99</v>
      </c>
      <c r="Q23" s="5" t="e">
        <f t="shared" si="8"/>
        <v>#DIV/0!</v>
      </c>
      <c r="R23" s="5">
        <f t="shared" si="9"/>
        <v>100000</v>
      </c>
      <c r="S23" s="5" t="e">
        <f t="shared" si="10"/>
        <v>#DIV/0!</v>
      </c>
    </row>
    <row r="24" spans="1:19" ht="30" customHeight="1" x14ac:dyDescent="0.25">
      <c r="A24" s="14" t="s">
        <v>26</v>
      </c>
      <c r="B24" s="15" t="s">
        <v>27</v>
      </c>
      <c r="C24" s="45">
        <v>0</v>
      </c>
      <c r="D24" s="9">
        <v>0</v>
      </c>
      <c r="E24" s="6">
        <v>0</v>
      </c>
      <c r="F24" s="6">
        <f t="shared" si="11"/>
        <v>0</v>
      </c>
      <c r="G24" s="13" t="e">
        <f t="shared" si="0"/>
        <v>#DIV/0!</v>
      </c>
      <c r="H24" s="6">
        <f t="shared" si="1"/>
        <v>0</v>
      </c>
      <c r="I24" s="6" t="e">
        <f t="shared" si="2"/>
        <v>#DIV/0!</v>
      </c>
      <c r="J24" s="7">
        <v>0</v>
      </c>
      <c r="K24" s="13">
        <f t="shared" si="3"/>
        <v>0</v>
      </c>
      <c r="L24" s="13" t="e">
        <f t="shared" si="4"/>
        <v>#DIV/0!</v>
      </c>
      <c r="M24" s="13">
        <f t="shared" si="5"/>
        <v>0</v>
      </c>
      <c r="N24" s="13" t="e">
        <f t="shared" si="6"/>
        <v>#DIV/0!</v>
      </c>
      <c r="O24" s="8">
        <v>0</v>
      </c>
      <c r="P24" s="5">
        <f t="shared" si="7"/>
        <v>0</v>
      </c>
      <c r="Q24" s="5" t="e">
        <f t="shared" si="8"/>
        <v>#DIV/0!</v>
      </c>
      <c r="R24" s="5">
        <f t="shared" si="9"/>
        <v>0</v>
      </c>
      <c r="S24" s="5" t="e">
        <f t="shared" si="10"/>
        <v>#DIV/0!</v>
      </c>
    </row>
    <row r="25" spans="1:19" ht="30" customHeight="1" x14ac:dyDescent="0.25">
      <c r="A25" s="11" t="s">
        <v>28</v>
      </c>
      <c r="B25" s="12" t="s">
        <v>29</v>
      </c>
      <c r="C25" s="44">
        <f>C26+C28+C29</f>
        <v>20831583.919999998</v>
      </c>
      <c r="D25" s="44">
        <f>D26+D28+D29</f>
        <v>46595069</v>
      </c>
      <c r="E25" s="13">
        <f>E26+E28+E29+E30</f>
        <v>21028221.050000001</v>
      </c>
      <c r="F25" s="6">
        <f t="shared" si="11"/>
        <v>196637.13000000268</v>
      </c>
      <c r="G25" s="13">
        <f t="shared" si="0"/>
        <v>100.94393748816775</v>
      </c>
      <c r="H25" s="6">
        <f t="shared" si="1"/>
        <v>-25566847.949999999</v>
      </c>
      <c r="I25" s="6">
        <f t="shared" si="2"/>
        <v>45.129713296486372</v>
      </c>
      <c r="J25" s="13">
        <f>J26+J28+J29+J30</f>
        <v>20149598.91</v>
      </c>
      <c r="K25" s="13">
        <f t="shared" si="3"/>
        <v>-681985.00999999791</v>
      </c>
      <c r="L25" s="13">
        <f t="shared" si="4"/>
        <v>96.726197044742051</v>
      </c>
      <c r="M25" s="13">
        <f t="shared" si="5"/>
        <v>-26445470.09</v>
      </c>
      <c r="N25" s="13">
        <f t="shared" si="6"/>
        <v>43.244058529025892</v>
      </c>
      <c r="O25" s="13">
        <f>O26+O28+O29+O30</f>
        <v>20149598.91</v>
      </c>
      <c r="P25" s="5">
        <f t="shared" si="7"/>
        <v>-681985.00999999791</v>
      </c>
      <c r="Q25" s="5">
        <f t="shared" si="8"/>
        <v>43.244058529025892</v>
      </c>
      <c r="R25" s="5">
        <f t="shared" si="9"/>
        <v>-26445470.09</v>
      </c>
      <c r="S25" s="5">
        <f t="shared" si="10"/>
        <v>43.244058529025892</v>
      </c>
    </row>
    <row r="26" spans="1:19" ht="30" customHeight="1" x14ac:dyDescent="0.25">
      <c r="A26" s="14" t="s">
        <v>30</v>
      </c>
      <c r="B26" s="15" t="s">
        <v>31</v>
      </c>
      <c r="C26" s="45">
        <v>0</v>
      </c>
      <c r="D26" s="9">
        <v>1064533</v>
      </c>
      <c r="E26" s="6">
        <v>944533.07</v>
      </c>
      <c r="F26" s="6">
        <f t="shared" si="11"/>
        <v>944533.07</v>
      </c>
      <c r="G26" s="13" t="e">
        <f t="shared" si="0"/>
        <v>#DIV/0!</v>
      </c>
      <c r="H26" s="6">
        <f t="shared" si="1"/>
        <v>-119999.93000000005</v>
      </c>
      <c r="I26" s="6">
        <f>E26/D26*100</f>
        <v>88.727457955742096</v>
      </c>
      <c r="J26" s="7">
        <v>265910.93</v>
      </c>
      <c r="K26" s="13">
        <f t="shared" si="3"/>
        <v>265910.93</v>
      </c>
      <c r="L26" s="13" t="e">
        <f t="shared" si="4"/>
        <v>#DIV/0!</v>
      </c>
      <c r="M26" s="13">
        <f t="shared" si="5"/>
        <v>-798622.07000000007</v>
      </c>
      <c r="N26" s="13">
        <f t="shared" si="6"/>
        <v>24.97911572492351</v>
      </c>
      <c r="O26" s="8">
        <v>265910.93</v>
      </c>
      <c r="P26" s="5">
        <f>O26-C26</f>
        <v>265910.93</v>
      </c>
      <c r="Q26" s="5">
        <f t="shared" si="8"/>
        <v>24.97911572492351</v>
      </c>
      <c r="R26" s="5">
        <f t="shared" si="9"/>
        <v>-798622.07000000007</v>
      </c>
      <c r="S26" s="5">
        <f t="shared" si="10"/>
        <v>24.97911572492351</v>
      </c>
    </row>
    <row r="27" spans="1:19" ht="30" hidden="1" customHeight="1" x14ac:dyDescent="0.25">
      <c r="A27" s="14"/>
      <c r="B27" s="15" t="s">
        <v>92</v>
      </c>
      <c r="C27" s="45">
        <v>0</v>
      </c>
      <c r="D27" s="9"/>
      <c r="E27" s="6"/>
      <c r="F27" s="6"/>
      <c r="G27" s="13"/>
      <c r="H27" s="6"/>
      <c r="I27" s="6"/>
      <c r="J27" s="7"/>
      <c r="K27" s="13">
        <f t="shared" si="3"/>
        <v>0</v>
      </c>
      <c r="L27" s="13" t="e">
        <f t="shared" si="4"/>
        <v>#DIV/0!</v>
      </c>
      <c r="M27" s="13">
        <f t="shared" si="5"/>
        <v>0</v>
      </c>
      <c r="N27" s="13" t="e">
        <f t="shared" si="6"/>
        <v>#DIV/0!</v>
      </c>
      <c r="O27" s="8"/>
      <c r="P27" s="5">
        <f>O27-C27</f>
        <v>0</v>
      </c>
      <c r="Q27" s="5"/>
      <c r="R27" s="5"/>
      <c r="S27" s="5"/>
    </row>
    <row r="28" spans="1:19" ht="30" customHeight="1" x14ac:dyDescent="0.25">
      <c r="A28" s="14" t="s">
        <v>32</v>
      </c>
      <c r="B28" s="15" t="s">
        <v>33</v>
      </c>
      <c r="C28" s="45">
        <v>2223421.04</v>
      </c>
      <c r="D28" s="45">
        <v>2723387</v>
      </c>
      <c r="E28" s="6">
        <v>3003387.98</v>
      </c>
      <c r="F28" s="6">
        <f t="shared" si="11"/>
        <v>779966.94</v>
      </c>
      <c r="G28" s="13">
        <f t="shared" si="0"/>
        <v>135.079587984829</v>
      </c>
      <c r="H28" s="6">
        <f t="shared" si="1"/>
        <v>280000.98</v>
      </c>
      <c r="I28" s="6">
        <f t="shared" si="2"/>
        <v>110.28135112637317</v>
      </c>
      <c r="J28" s="6">
        <v>3003387.98</v>
      </c>
      <c r="K28" s="13">
        <f t="shared" si="3"/>
        <v>779966.94</v>
      </c>
      <c r="L28" s="13">
        <f t="shared" si="4"/>
        <v>135.079587984829</v>
      </c>
      <c r="M28" s="13">
        <f t="shared" si="5"/>
        <v>280000.98</v>
      </c>
      <c r="N28" s="13">
        <f t="shared" si="6"/>
        <v>110.28135112637317</v>
      </c>
      <c r="O28" s="6">
        <v>3003387.98</v>
      </c>
      <c r="P28" s="5">
        <f t="shared" si="7"/>
        <v>779966.94</v>
      </c>
      <c r="Q28" s="5">
        <f t="shared" si="8"/>
        <v>110.28135112637317</v>
      </c>
      <c r="R28" s="5">
        <f t="shared" si="9"/>
        <v>280000.98</v>
      </c>
      <c r="S28" s="5">
        <f t="shared" si="10"/>
        <v>110.28135112637317</v>
      </c>
    </row>
    <row r="29" spans="1:19" ht="30" customHeight="1" x14ac:dyDescent="0.25">
      <c r="A29" s="14" t="s">
        <v>34</v>
      </c>
      <c r="B29" s="15" t="s">
        <v>35</v>
      </c>
      <c r="C29" s="45">
        <v>18608162.879999999</v>
      </c>
      <c r="D29" s="9">
        <v>42807149</v>
      </c>
      <c r="E29" s="6">
        <v>16880300</v>
      </c>
      <c r="F29" s="6">
        <f t="shared" si="11"/>
        <v>-1727862.879999999</v>
      </c>
      <c r="G29" s="13">
        <f t="shared" si="0"/>
        <v>90.714489704638694</v>
      </c>
      <c r="H29" s="6">
        <f t="shared" si="1"/>
        <v>-25926849</v>
      </c>
      <c r="I29" s="6">
        <f t="shared" si="2"/>
        <v>39.433366608927869</v>
      </c>
      <c r="J29" s="7">
        <v>16880300</v>
      </c>
      <c r="K29" s="13">
        <f t="shared" si="3"/>
        <v>-1727862.879999999</v>
      </c>
      <c r="L29" s="13">
        <f t="shared" si="4"/>
        <v>90.714489704638694</v>
      </c>
      <c r="M29" s="13">
        <f t="shared" si="5"/>
        <v>-25926849</v>
      </c>
      <c r="N29" s="13">
        <f t="shared" si="6"/>
        <v>39.433366608927869</v>
      </c>
      <c r="O29" s="8">
        <v>16880300</v>
      </c>
      <c r="P29" s="5">
        <f t="shared" si="7"/>
        <v>-1727862.879999999</v>
      </c>
      <c r="Q29" s="5">
        <f t="shared" si="8"/>
        <v>39.433366608927869</v>
      </c>
      <c r="R29" s="5">
        <f t="shared" si="9"/>
        <v>-25926849</v>
      </c>
      <c r="S29" s="5">
        <f t="shared" si="10"/>
        <v>39.433366608927869</v>
      </c>
    </row>
    <row r="30" spans="1:19" ht="30" customHeight="1" x14ac:dyDescent="0.25">
      <c r="A30" s="14" t="s">
        <v>36</v>
      </c>
      <c r="B30" s="15" t="s">
        <v>37</v>
      </c>
      <c r="C30" s="45">
        <v>0</v>
      </c>
      <c r="D30" s="9">
        <v>0</v>
      </c>
      <c r="E30" s="6">
        <v>200000</v>
      </c>
      <c r="F30" s="6">
        <f t="shared" si="11"/>
        <v>200000</v>
      </c>
      <c r="G30" s="13" t="e">
        <f t="shared" si="0"/>
        <v>#DIV/0!</v>
      </c>
      <c r="H30" s="6">
        <f t="shared" si="1"/>
        <v>200000</v>
      </c>
      <c r="I30" s="6" t="e">
        <f t="shared" si="2"/>
        <v>#DIV/0!</v>
      </c>
      <c r="J30" s="7">
        <v>0</v>
      </c>
      <c r="K30" s="13">
        <f t="shared" si="3"/>
        <v>0</v>
      </c>
      <c r="L30" s="13" t="e">
        <f t="shared" si="4"/>
        <v>#DIV/0!</v>
      </c>
      <c r="M30" s="13">
        <f t="shared" si="5"/>
        <v>0</v>
      </c>
      <c r="N30" s="13" t="e">
        <f t="shared" si="6"/>
        <v>#DIV/0!</v>
      </c>
      <c r="O30" s="8">
        <v>0</v>
      </c>
      <c r="P30" s="5">
        <f t="shared" si="7"/>
        <v>0</v>
      </c>
      <c r="Q30" s="5" t="e">
        <f t="shared" si="8"/>
        <v>#DIV/0!</v>
      </c>
      <c r="R30" s="5">
        <f t="shared" si="9"/>
        <v>0</v>
      </c>
      <c r="S30" s="5" t="e">
        <f t="shared" si="10"/>
        <v>#DIV/0!</v>
      </c>
    </row>
    <row r="31" spans="1:19" ht="30" customHeight="1" x14ac:dyDescent="0.25">
      <c r="A31" s="11" t="s">
        <v>38</v>
      </c>
      <c r="B31" s="12" t="s">
        <v>39</v>
      </c>
      <c r="C31" s="44">
        <f>C33+C34+C35</f>
        <v>9661549.290000001</v>
      </c>
      <c r="D31" s="44">
        <f>D33+D34+D35</f>
        <v>6383566</v>
      </c>
      <c r="E31" s="13">
        <f>E33+E34+E35</f>
        <v>6638223.3700000001</v>
      </c>
      <c r="F31" s="6">
        <f t="shared" si="11"/>
        <v>-3023325.9200000009</v>
      </c>
      <c r="G31" s="13">
        <f t="shared" si="0"/>
        <v>68.707648957199481</v>
      </c>
      <c r="H31" s="6">
        <f t="shared" si="1"/>
        <v>254657.37000000011</v>
      </c>
      <c r="I31" s="6">
        <f t="shared" si="2"/>
        <v>103.98926509101653</v>
      </c>
      <c r="J31" s="13">
        <f>J33+J34+J35</f>
        <v>6668314.6900000004</v>
      </c>
      <c r="K31" s="13">
        <f t="shared" si="3"/>
        <v>-2993234.6000000006</v>
      </c>
      <c r="L31" s="13">
        <f t="shared" si="4"/>
        <v>69.019103353350488</v>
      </c>
      <c r="M31" s="13">
        <f t="shared" si="5"/>
        <v>284748.69000000041</v>
      </c>
      <c r="N31" s="13">
        <f t="shared" si="6"/>
        <v>104.4606524002415</v>
      </c>
      <c r="O31" s="13">
        <f>O33+O34+O35</f>
        <v>6658389.8399999999</v>
      </c>
      <c r="P31" s="5">
        <f t="shared" si="7"/>
        <v>-3003159.4500000011</v>
      </c>
      <c r="Q31" s="5">
        <f t="shared" si="8"/>
        <v>104.30517738831242</v>
      </c>
      <c r="R31" s="5">
        <f t="shared" si="9"/>
        <v>274823.83999999985</v>
      </c>
      <c r="S31" s="5">
        <f t="shared" si="10"/>
        <v>104.30517738831242</v>
      </c>
    </row>
    <row r="32" spans="1:19" ht="30" hidden="1" customHeight="1" x14ac:dyDescent="0.25">
      <c r="A32" s="14" t="s">
        <v>40</v>
      </c>
      <c r="B32" s="15" t="s">
        <v>41</v>
      </c>
      <c r="C32" s="45">
        <v>0</v>
      </c>
      <c r="D32" s="9">
        <v>0</v>
      </c>
      <c r="E32" s="6">
        <v>0</v>
      </c>
      <c r="F32" s="6">
        <f t="shared" si="11"/>
        <v>0</v>
      </c>
      <c r="G32" s="13" t="e">
        <f t="shared" si="0"/>
        <v>#DIV/0!</v>
      </c>
      <c r="H32" s="6">
        <f t="shared" si="1"/>
        <v>0</v>
      </c>
      <c r="I32" s="6" t="e">
        <f t="shared" si="2"/>
        <v>#DIV/0!</v>
      </c>
      <c r="J32" s="7"/>
      <c r="K32" s="13">
        <f t="shared" si="3"/>
        <v>0</v>
      </c>
      <c r="L32" s="13" t="e">
        <f t="shared" si="4"/>
        <v>#DIV/0!</v>
      </c>
      <c r="M32" s="13">
        <f t="shared" si="5"/>
        <v>0</v>
      </c>
      <c r="N32" s="13" t="e">
        <f t="shared" si="6"/>
        <v>#DIV/0!</v>
      </c>
      <c r="O32" s="8">
        <v>0</v>
      </c>
      <c r="P32" s="5">
        <f t="shared" si="7"/>
        <v>0</v>
      </c>
      <c r="Q32" s="5" t="e">
        <f t="shared" si="8"/>
        <v>#DIV/0!</v>
      </c>
      <c r="R32" s="5">
        <f t="shared" si="9"/>
        <v>0</v>
      </c>
      <c r="S32" s="5" t="e">
        <f t="shared" si="10"/>
        <v>#DIV/0!</v>
      </c>
    </row>
    <row r="33" spans="1:19" ht="30" customHeight="1" x14ac:dyDescent="0.25">
      <c r="A33" s="14" t="s">
        <v>42</v>
      </c>
      <c r="B33" s="15" t="s">
        <v>43</v>
      </c>
      <c r="C33" s="45">
        <v>3767503.2</v>
      </c>
      <c r="D33" s="9">
        <v>2463566</v>
      </c>
      <c r="E33" s="6">
        <v>1493800</v>
      </c>
      <c r="F33" s="6">
        <f t="shared" si="11"/>
        <v>-2273703.2000000002</v>
      </c>
      <c r="G33" s="13">
        <f t="shared" si="0"/>
        <v>39.649601359329964</v>
      </c>
      <c r="H33" s="6">
        <f t="shared" si="1"/>
        <v>-969766</v>
      </c>
      <c r="I33" s="6">
        <f t="shared" si="2"/>
        <v>60.635680148207925</v>
      </c>
      <c r="J33" s="7">
        <v>1523800</v>
      </c>
      <c r="K33" s="13">
        <f t="shared" si="3"/>
        <v>-2243703.2000000002</v>
      </c>
      <c r="L33" s="13">
        <f t="shared" si="4"/>
        <v>40.445884690953946</v>
      </c>
      <c r="M33" s="13">
        <f t="shared" si="5"/>
        <v>-939766</v>
      </c>
      <c r="N33" s="13">
        <f t="shared" si="6"/>
        <v>61.85342710526124</v>
      </c>
      <c r="O33" s="8">
        <v>1513800</v>
      </c>
      <c r="P33" s="5">
        <f t="shared" si="7"/>
        <v>-2253703.2000000002</v>
      </c>
      <c r="Q33" s="5">
        <f t="shared" si="8"/>
        <v>61.447511452910128</v>
      </c>
      <c r="R33" s="5">
        <f t="shared" si="9"/>
        <v>-949766</v>
      </c>
      <c r="S33" s="5">
        <f t="shared" si="10"/>
        <v>61.447511452910128</v>
      </c>
    </row>
    <row r="34" spans="1:19" ht="30" customHeight="1" x14ac:dyDescent="0.25">
      <c r="A34" s="14" t="s">
        <v>44</v>
      </c>
      <c r="B34" s="15" t="s">
        <v>45</v>
      </c>
      <c r="C34" s="45">
        <v>2135253.52</v>
      </c>
      <c r="D34" s="9">
        <v>190000</v>
      </c>
      <c r="E34" s="6">
        <v>190000</v>
      </c>
      <c r="F34" s="6">
        <f t="shared" si="11"/>
        <v>-1945253.52</v>
      </c>
      <c r="G34" s="13">
        <f t="shared" si="0"/>
        <v>8.8982408046797179</v>
      </c>
      <c r="H34" s="6">
        <f t="shared" si="1"/>
        <v>0</v>
      </c>
      <c r="I34" s="6">
        <f t="shared" si="2"/>
        <v>100</v>
      </c>
      <c r="J34" s="7">
        <v>190000</v>
      </c>
      <c r="K34" s="13">
        <f t="shared" si="3"/>
        <v>-1945253.52</v>
      </c>
      <c r="L34" s="13">
        <f t="shared" si="4"/>
        <v>8.8982408046797179</v>
      </c>
      <c r="M34" s="13">
        <f t="shared" si="5"/>
        <v>0</v>
      </c>
      <c r="N34" s="13">
        <f t="shared" si="6"/>
        <v>100</v>
      </c>
      <c r="O34" s="8">
        <v>190000</v>
      </c>
      <c r="P34" s="5">
        <f t="shared" si="7"/>
        <v>-1945253.52</v>
      </c>
      <c r="Q34" s="5">
        <f t="shared" si="8"/>
        <v>100</v>
      </c>
      <c r="R34" s="5">
        <f t="shared" si="9"/>
        <v>0</v>
      </c>
      <c r="S34" s="5">
        <f t="shared" si="10"/>
        <v>100</v>
      </c>
    </row>
    <row r="35" spans="1:19" ht="30" customHeight="1" x14ac:dyDescent="0.25">
      <c r="A35" s="14" t="s">
        <v>46</v>
      </c>
      <c r="B35" s="15" t="s">
        <v>47</v>
      </c>
      <c r="C35" s="45">
        <v>3758792.57</v>
      </c>
      <c r="D35" s="9">
        <v>3730000</v>
      </c>
      <c r="E35" s="6">
        <v>4954423.37</v>
      </c>
      <c r="F35" s="6">
        <f t="shared" si="11"/>
        <v>1195630.8000000003</v>
      </c>
      <c r="G35" s="13">
        <f t="shared" si="0"/>
        <v>131.80890612434089</v>
      </c>
      <c r="H35" s="6">
        <f t="shared" si="1"/>
        <v>1224423.3700000001</v>
      </c>
      <c r="I35" s="6">
        <f t="shared" si="2"/>
        <v>132.82636380697051</v>
      </c>
      <c r="J35" s="7">
        <v>4954514.6900000004</v>
      </c>
      <c r="K35" s="13">
        <f t="shared" si="3"/>
        <v>1195722.1200000006</v>
      </c>
      <c r="L35" s="13">
        <f t="shared" si="4"/>
        <v>131.8113356279195</v>
      </c>
      <c r="M35" s="13">
        <f t="shared" si="5"/>
        <v>1224514.6900000004</v>
      </c>
      <c r="N35" s="13">
        <f t="shared" si="6"/>
        <v>132.8288120643432</v>
      </c>
      <c r="O35" s="8">
        <v>4954589.84</v>
      </c>
      <c r="P35" s="5">
        <f t="shared" si="7"/>
        <v>1195797.27</v>
      </c>
      <c r="Q35" s="5">
        <f t="shared" si="8"/>
        <v>132.83082680965148</v>
      </c>
      <c r="R35" s="5">
        <f t="shared" si="9"/>
        <v>1224589.8399999999</v>
      </c>
      <c r="S35" s="5">
        <f t="shared" si="10"/>
        <v>132.83082680965148</v>
      </c>
    </row>
    <row r="36" spans="1:19" ht="30" customHeight="1" x14ac:dyDescent="0.25">
      <c r="A36" s="11" t="s">
        <v>48</v>
      </c>
      <c r="B36" s="12" t="s">
        <v>49</v>
      </c>
      <c r="C36" s="44">
        <f>C37+C38+C39+C40+C41+C42</f>
        <v>482176137.29000002</v>
      </c>
      <c r="D36" s="44">
        <f>D37+D38+D39+D40+D41+D42</f>
        <v>500868045</v>
      </c>
      <c r="E36" s="13">
        <f>E37+E38+E39+E40+E41+E42</f>
        <v>487559616.48000002</v>
      </c>
      <c r="F36" s="6">
        <f t="shared" si="11"/>
        <v>5383479.1899999976</v>
      </c>
      <c r="G36" s="13">
        <f t="shared" si="0"/>
        <v>101.11649639491847</v>
      </c>
      <c r="H36" s="6">
        <f t="shared" si="1"/>
        <v>-13308428.519999981</v>
      </c>
      <c r="I36" s="6">
        <f t="shared" si="2"/>
        <v>97.342927213493923</v>
      </c>
      <c r="J36" s="13">
        <f>J37+J38+J39+J40+J41+J42</f>
        <v>505402381.53999996</v>
      </c>
      <c r="K36" s="13">
        <f t="shared" si="3"/>
        <v>23226244.24999994</v>
      </c>
      <c r="L36" s="13">
        <f t="shared" si="4"/>
        <v>104.8169626104974</v>
      </c>
      <c r="M36" s="13">
        <f t="shared" si="5"/>
        <v>4534336.5399999619</v>
      </c>
      <c r="N36" s="13">
        <f t="shared" si="6"/>
        <v>100.90529563330396</v>
      </c>
      <c r="O36" s="13">
        <f>O37+O38+O39+O40+O41+O42</f>
        <v>498403710.48000002</v>
      </c>
      <c r="P36" s="5">
        <f t="shared" si="7"/>
        <v>16227573.189999998</v>
      </c>
      <c r="Q36" s="5">
        <f t="shared" si="8"/>
        <v>99.507987274372837</v>
      </c>
      <c r="R36" s="5">
        <f t="shared" si="9"/>
        <v>-2464334.5199999809</v>
      </c>
      <c r="S36" s="5">
        <f t="shared" si="10"/>
        <v>99.507987274372837</v>
      </c>
    </row>
    <row r="37" spans="1:19" ht="30" customHeight="1" x14ac:dyDescent="0.25">
      <c r="A37" s="14" t="s">
        <v>50</v>
      </c>
      <c r="B37" s="15" t="s">
        <v>51</v>
      </c>
      <c r="C37" s="45">
        <v>72856565.670000002</v>
      </c>
      <c r="D37" s="9">
        <v>83836000</v>
      </c>
      <c r="E37" s="6">
        <v>76497296.969999999</v>
      </c>
      <c r="F37" s="6">
        <f t="shared" si="11"/>
        <v>3640731.299999997</v>
      </c>
      <c r="G37" s="13">
        <f t="shared" si="0"/>
        <v>104.99712176455105</v>
      </c>
      <c r="H37" s="6">
        <f t="shared" si="1"/>
        <v>-7338703.0300000012</v>
      </c>
      <c r="I37" s="6">
        <f t="shared" si="2"/>
        <v>91.246358330550123</v>
      </c>
      <c r="J37" s="9">
        <v>79963358.969999999</v>
      </c>
      <c r="K37" s="13">
        <f t="shared" si="3"/>
        <v>7106793.299999997</v>
      </c>
      <c r="L37" s="13">
        <f t="shared" si="4"/>
        <v>109.75449945333663</v>
      </c>
      <c r="M37" s="13">
        <f t="shared" si="5"/>
        <v>-3872641.0300000012</v>
      </c>
      <c r="N37" s="13">
        <f t="shared" si="6"/>
        <v>95.380694415286996</v>
      </c>
      <c r="O37" s="8">
        <v>82963634.969999999</v>
      </c>
      <c r="P37" s="5">
        <f t="shared" si="7"/>
        <v>10107069.299999997</v>
      </c>
      <c r="Q37" s="5">
        <f t="shared" si="8"/>
        <v>98.959438630182746</v>
      </c>
      <c r="R37" s="5">
        <f t="shared" si="9"/>
        <v>-872365.03000000119</v>
      </c>
      <c r="S37" s="5">
        <f t="shared" si="10"/>
        <v>98.959438630182746</v>
      </c>
    </row>
    <row r="38" spans="1:19" ht="30" customHeight="1" x14ac:dyDescent="0.25">
      <c r="A38" s="14" t="s">
        <v>52</v>
      </c>
      <c r="B38" s="15" t="s">
        <v>53</v>
      </c>
      <c r="C38" s="45">
        <v>293002018.74000001</v>
      </c>
      <c r="D38" s="9">
        <v>325223000</v>
      </c>
      <c r="E38" s="6">
        <v>314799306</v>
      </c>
      <c r="F38" s="6">
        <f t="shared" si="11"/>
        <v>21797287.25999999</v>
      </c>
      <c r="G38" s="13">
        <f t="shared" si="0"/>
        <v>107.43929593172604</v>
      </c>
      <c r="H38" s="6">
        <f t="shared" si="1"/>
        <v>-10423694</v>
      </c>
      <c r="I38" s="6">
        <f t="shared" si="2"/>
        <v>96.794908724167726</v>
      </c>
      <c r="J38" s="7">
        <v>326624731.06</v>
      </c>
      <c r="K38" s="13">
        <f t="shared" si="3"/>
        <v>33622712.319999993</v>
      </c>
      <c r="L38" s="13">
        <f t="shared" si="4"/>
        <v>111.47524937356683</v>
      </c>
      <c r="M38" s="13">
        <f t="shared" si="5"/>
        <v>1401731.0600000024</v>
      </c>
      <c r="N38" s="13">
        <f t="shared" si="6"/>
        <v>100.43100612810288</v>
      </c>
      <c r="O38" s="8">
        <v>317677106</v>
      </c>
      <c r="P38" s="5">
        <f t="shared" si="7"/>
        <v>24675087.25999999</v>
      </c>
      <c r="Q38" s="5">
        <f t="shared" si="8"/>
        <v>97.67977849045117</v>
      </c>
      <c r="R38" s="5">
        <f t="shared" si="9"/>
        <v>-7545894</v>
      </c>
      <c r="S38" s="5">
        <f t="shared" si="10"/>
        <v>97.67977849045117</v>
      </c>
    </row>
    <row r="39" spans="1:19" ht="30" customHeight="1" x14ac:dyDescent="0.25">
      <c r="A39" s="14" t="s">
        <v>54</v>
      </c>
      <c r="B39" s="15" t="s">
        <v>55</v>
      </c>
      <c r="C39" s="45">
        <v>34547423.859999999</v>
      </c>
      <c r="D39" s="9">
        <v>35000000</v>
      </c>
      <c r="E39" s="6">
        <v>34358609.009999998</v>
      </c>
      <c r="F39" s="6">
        <f t="shared" si="11"/>
        <v>-188814.85000000149</v>
      </c>
      <c r="G39" s="13">
        <f t="shared" si="0"/>
        <v>99.453461853580876</v>
      </c>
      <c r="H39" s="6">
        <f t="shared" si="1"/>
        <v>-641390.99000000209</v>
      </c>
      <c r="I39" s="6">
        <f t="shared" si="2"/>
        <v>98.167454314285706</v>
      </c>
      <c r="J39" s="7">
        <v>34208609.009999998</v>
      </c>
      <c r="K39" s="13">
        <f t="shared" si="3"/>
        <v>-338814.85000000149</v>
      </c>
      <c r="L39" s="13">
        <f t="shared" si="4"/>
        <v>99.019276078665044</v>
      </c>
      <c r="M39" s="13">
        <f t="shared" si="5"/>
        <v>-791390.99000000209</v>
      </c>
      <c r="N39" s="13">
        <f t="shared" si="6"/>
        <v>97.73888288571429</v>
      </c>
      <c r="O39" s="7">
        <v>34208609.009999998</v>
      </c>
      <c r="P39" s="5">
        <f t="shared" si="7"/>
        <v>-338814.85000000149</v>
      </c>
      <c r="Q39" s="5">
        <f t="shared" si="8"/>
        <v>97.73888288571429</v>
      </c>
      <c r="R39" s="5">
        <f t="shared" si="9"/>
        <v>-791390.99000000209</v>
      </c>
      <c r="S39" s="5">
        <f t="shared" si="10"/>
        <v>97.73888288571429</v>
      </c>
    </row>
    <row r="40" spans="1:19" ht="30" customHeight="1" x14ac:dyDescent="0.25">
      <c r="A40" s="14" t="s">
        <v>56</v>
      </c>
      <c r="B40" s="15" t="s">
        <v>57</v>
      </c>
      <c r="C40" s="45">
        <v>41878.5</v>
      </c>
      <c r="D40" s="9">
        <v>70000</v>
      </c>
      <c r="E40" s="6">
        <v>50000</v>
      </c>
      <c r="F40" s="6">
        <f t="shared" si="11"/>
        <v>8121.5</v>
      </c>
      <c r="G40" s="13">
        <f t="shared" si="0"/>
        <v>119.39300595771101</v>
      </c>
      <c r="H40" s="6">
        <f t="shared" si="1"/>
        <v>-20000</v>
      </c>
      <c r="I40" s="6">
        <f t="shared" si="2"/>
        <v>71.428571428571431</v>
      </c>
      <c r="J40" s="7">
        <v>50000</v>
      </c>
      <c r="K40" s="13">
        <f t="shared" si="3"/>
        <v>8121.5</v>
      </c>
      <c r="L40" s="13">
        <f t="shared" si="4"/>
        <v>119.39300595771101</v>
      </c>
      <c r="M40" s="13">
        <f t="shared" si="5"/>
        <v>-20000</v>
      </c>
      <c r="N40" s="13">
        <f t="shared" si="6"/>
        <v>71.428571428571431</v>
      </c>
      <c r="O40" s="8">
        <v>50000</v>
      </c>
      <c r="P40" s="5">
        <f t="shared" si="7"/>
        <v>8121.5</v>
      </c>
      <c r="Q40" s="5">
        <f t="shared" si="8"/>
        <v>71.428571428571431</v>
      </c>
      <c r="R40" s="5">
        <f t="shared" si="9"/>
        <v>-20000</v>
      </c>
      <c r="S40" s="5">
        <f t="shared" si="10"/>
        <v>71.428571428571431</v>
      </c>
    </row>
    <row r="41" spans="1:19" ht="30" customHeight="1" x14ac:dyDescent="0.25">
      <c r="A41" s="14" t="s">
        <v>58</v>
      </c>
      <c r="B41" s="15" t="s">
        <v>59</v>
      </c>
      <c r="C41" s="45">
        <v>643582.76</v>
      </c>
      <c r="D41" s="9">
        <v>1614121</v>
      </c>
      <c r="E41" s="6">
        <v>0</v>
      </c>
      <c r="F41" s="6">
        <f t="shared" si="11"/>
        <v>-643582.76</v>
      </c>
      <c r="G41" s="13">
        <f t="shared" si="0"/>
        <v>0</v>
      </c>
      <c r="H41" s="6">
        <f t="shared" si="1"/>
        <v>-1614121</v>
      </c>
      <c r="I41" s="6">
        <f t="shared" si="2"/>
        <v>0</v>
      </c>
      <c r="J41" s="7">
        <v>0</v>
      </c>
      <c r="K41" s="13">
        <f t="shared" si="3"/>
        <v>-643582.76</v>
      </c>
      <c r="L41" s="13">
        <f t="shared" si="4"/>
        <v>0</v>
      </c>
      <c r="M41" s="13">
        <f t="shared" si="5"/>
        <v>-1614121</v>
      </c>
      <c r="N41" s="13">
        <f t="shared" si="6"/>
        <v>0</v>
      </c>
      <c r="O41" s="8">
        <v>0</v>
      </c>
      <c r="P41" s="5">
        <f t="shared" si="7"/>
        <v>-643582.76</v>
      </c>
      <c r="Q41" s="5">
        <f t="shared" si="8"/>
        <v>0</v>
      </c>
      <c r="R41" s="5">
        <f t="shared" si="9"/>
        <v>-1614121</v>
      </c>
      <c r="S41" s="5">
        <f t="shared" si="10"/>
        <v>0</v>
      </c>
    </row>
    <row r="42" spans="1:19" ht="30" customHeight="1" x14ac:dyDescent="0.25">
      <c r="A42" s="14" t="s">
        <v>60</v>
      </c>
      <c r="B42" s="15" t="s">
        <v>61</v>
      </c>
      <c r="C42" s="45">
        <v>81084667.760000005</v>
      </c>
      <c r="D42" s="9">
        <v>55124924</v>
      </c>
      <c r="E42" s="6">
        <v>61854404.5</v>
      </c>
      <c r="F42" s="6">
        <f t="shared" si="11"/>
        <v>-19230263.260000005</v>
      </c>
      <c r="G42" s="13">
        <f t="shared" si="0"/>
        <v>76.283724418876503</v>
      </c>
      <c r="H42" s="6">
        <f t="shared" si="1"/>
        <v>6729480.5</v>
      </c>
      <c r="I42" s="6">
        <f t="shared" si="2"/>
        <v>112.20769120697562</v>
      </c>
      <c r="J42" s="7">
        <v>64555682.5</v>
      </c>
      <c r="K42" s="13">
        <f t="shared" si="3"/>
        <v>-16528985.260000005</v>
      </c>
      <c r="L42" s="13">
        <f t="shared" si="4"/>
        <v>79.615153250767904</v>
      </c>
      <c r="M42" s="13">
        <f t="shared" si="5"/>
        <v>9430758.5</v>
      </c>
      <c r="N42" s="13">
        <f t="shared" si="6"/>
        <v>117.10797551394356</v>
      </c>
      <c r="O42" s="8">
        <v>63504360.5</v>
      </c>
      <c r="P42" s="5">
        <f t="shared" si="7"/>
        <v>-17580307.260000005</v>
      </c>
      <c r="Q42" s="5">
        <f t="shared" si="8"/>
        <v>115.20081279386436</v>
      </c>
      <c r="R42" s="5">
        <f t="shared" si="9"/>
        <v>8379436.5</v>
      </c>
      <c r="S42" s="5">
        <f t="shared" si="10"/>
        <v>115.20081279386436</v>
      </c>
    </row>
    <row r="43" spans="1:19" ht="30" customHeight="1" x14ac:dyDescent="0.25">
      <c r="A43" s="11" t="s">
        <v>62</v>
      </c>
      <c r="B43" s="12" t="s">
        <v>63</v>
      </c>
      <c r="C43" s="44">
        <f>C44+C45</f>
        <v>18923318.939999998</v>
      </c>
      <c r="D43" s="44">
        <f>D44+D45</f>
        <v>22106275</v>
      </c>
      <c r="E43" s="13">
        <f>E44+E45</f>
        <v>13627019.02</v>
      </c>
      <c r="F43" s="6">
        <f t="shared" si="11"/>
        <v>-5296299.9199999981</v>
      </c>
      <c r="G43" s="13">
        <f t="shared" si="0"/>
        <v>72.011781142658265</v>
      </c>
      <c r="H43" s="6">
        <f t="shared" si="1"/>
        <v>-8479255.9800000004</v>
      </c>
      <c r="I43" s="6">
        <f t="shared" si="2"/>
        <v>61.643216778946254</v>
      </c>
      <c r="J43" s="13">
        <f>J44+J45</f>
        <v>17554713.509999998</v>
      </c>
      <c r="K43" s="13">
        <f t="shared" si="3"/>
        <v>-1368605.4299999997</v>
      </c>
      <c r="L43" s="13">
        <f t="shared" si="4"/>
        <v>92.767624779038897</v>
      </c>
      <c r="M43" s="13">
        <f t="shared" si="5"/>
        <v>-4551561.4900000021</v>
      </c>
      <c r="N43" s="13">
        <f t="shared" si="6"/>
        <v>79.410545241113667</v>
      </c>
      <c r="O43" s="13">
        <f>O44+O45</f>
        <v>13667019.02</v>
      </c>
      <c r="P43" s="5">
        <f t="shared" si="7"/>
        <v>-5256299.9199999981</v>
      </c>
      <c r="Q43" s="5">
        <f t="shared" si="8"/>
        <v>61.824160877397929</v>
      </c>
      <c r="R43" s="5">
        <f t="shared" si="9"/>
        <v>-8439255.9800000004</v>
      </c>
      <c r="S43" s="5">
        <f t="shared" si="10"/>
        <v>61.824160877397929</v>
      </c>
    </row>
    <row r="44" spans="1:19" ht="30" customHeight="1" x14ac:dyDescent="0.25">
      <c r="A44" s="14" t="s">
        <v>64</v>
      </c>
      <c r="B44" s="15" t="s">
        <v>65</v>
      </c>
      <c r="C44" s="45">
        <v>17304388.739999998</v>
      </c>
      <c r="D44" s="9">
        <v>20836990</v>
      </c>
      <c r="E44" s="6">
        <v>12300507.02</v>
      </c>
      <c r="F44" s="6">
        <f t="shared" si="11"/>
        <v>-5003881.7199999988</v>
      </c>
      <c r="G44" s="13">
        <f t="shared" si="0"/>
        <v>71.083163958093095</v>
      </c>
      <c r="H44" s="6">
        <f t="shared" si="1"/>
        <v>-8536482.9800000004</v>
      </c>
      <c r="I44" s="6">
        <f t="shared" si="2"/>
        <v>59.03207238665469</v>
      </c>
      <c r="J44" s="7">
        <v>14359357.42</v>
      </c>
      <c r="K44" s="13">
        <f t="shared" si="3"/>
        <v>-2945031.3199999984</v>
      </c>
      <c r="L44" s="13">
        <f t="shared" si="4"/>
        <v>82.981015023128762</v>
      </c>
      <c r="M44" s="13">
        <f t="shared" si="5"/>
        <v>-6477632.5800000001</v>
      </c>
      <c r="N44" s="13">
        <f t="shared" si="6"/>
        <v>68.912820037826961</v>
      </c>
      <c r="O44" s="8">
        <v>12300507.02</v>
      </c>
      <c r="P44" s="5">
        <f t="shared" si="7"/>
        <v>-5003881.7199999988</v>
      </c>
      <c r="Q44" s="5">
        <f t="shared" si="8"/>
        <v>59.03207238665469</v>
      </c>
      <c r="R44" s="5">
        <f t="shared" si="9"/>
        <v>-8536482.9800000004</v>
      </c>
      <c r="S44" s="5">
        <f t="shared" si="10"/>
        <v>59.03207238665469</v>
      </c>
    </row>
    <row r="45" spans="1:19" ht="30" customHeight="1" x14ac:dyDescent="0.25">
      <c r="A45" s="14" t="s">
        <v>66</v>
      </c>
      <c r="B45" s="15" t="s">
        <v>67</v>
      </c>
      <c r="C45" s="45">
        <v>1618930.2</v>
      </c>
      <c r="D45" s="9">
        <v>1269285</v>
      </c>
      <c r="E45" s="6">
        <v>1326512</v>
      </c>
      <c r="F45" s="6">
        <f t="shared" si="11"/>
        <v>-292418.19999999995</v>
      </c>
      <c r="G45" s="13">
        <f t="shared" si="0"/>
        <v>81.937565930884489</v>
      </c>
      <c r="H45" s="6">
        <f t="shared" si="1"/>
        <v>57227</v>
      </c>
      <c r="I45" s="6">
        <f t="shared" si="2"/>
        <v>104.50860129915662</v>
      </c>
      <c r="J45" s="7">
        <v>3195356.09</v>
      </c>
      <c r="K45" s="13">
        <f t="shared" si="3"/>
        <v>1576425.89</v>
      </c>
      <c r="L45" s="13">
        <f t="shared" si="4"/>
        <v>197.37454338673771</v>
      </c>
      <c r="M45" s="13">
        <f t="shared" si="5"/>
        <v>1926071.0899999999</v>
      </c>
      <c r="N45" s="13">
        <f t="shared" si="6"/>
        <v>251.74457194404724</v>
      </c>
      <c r="O45" s="8">
        <v>1366512</v>
      </c>
      <c r="P45" s="5">
        <f t="shared" si="7"/>
        <v>-252418.19999999995</v>
      </c>
      <c r="Q45" s="5">
        <f t="shared" si="8"/>
        <v>107.6599818007776</v>
      </c>
      <c r="R45" s="5">
        <f t="shared" si="9"/>
        <v>97227</v>
      </c>
      <c r="S45" s="5">
        <f t="shared" si="10"/>
        <v>107.6599818007776</v>
      </c>
    </row>
    <row r="46" spans="1:19" s="23" customFormat="1" ht="30" hidden="1" customHeight="1" x14ac:dyDescent="0.25">
      <c r="A46" s="28" t="s">
        <v>93</v>
      </c>
      <c r="B46" s="19" t="s">
        <v>95</v>
      </c>
      <c r="C46" s="44">
        <f>C47</f>
        <v>0</v>
      </c>
      <c r="D46" s="44">
        <f t="shared" ref="D46:E46" si="12">D47</f>
        <v>0</v>
      </c>
      <c r="E46" s="13">
        <f t="shared" si="12"/>
        <v>0</v>
      </c>
      <c r="F46" s="13">
        <f t="shared" si="11"/>
        <v>0</v>
      </c>
      <c r="G46" s="13" t="e">
        <f t="shared" si="0"/>
        <v>#DIV/0!</v>
      </c>
      <c r="H46" s="13">
        <f t="shared" si="1"/>
        <v>0</v>
      </c>
      <c r="I46" s="13" t="e">
        <f t="shared" si="2"/>
        <v>#DIV/0!</v>
      </c>
      <c r="J46" s="13">
        <f t="shared" ref="J46" si="13">J47</f>
        <v>0</v>
      </c>
      <c r="K46" s="13">
        <f t="shared" si="3"/>
        <v>0</v>
      </c>
      <c r="L46" s="13" t="e">
        <f t="shared" si="4"/>
        <v>#DIV/0!</v>
      </c>
      <c r="M46" s="13">
        <f t="shared" si="5"/>
        <v>0</v>
      </c>
      <c r="N46" s="13" t="e">
        <f t="shared" si="6"/>
        <v>#DIV/0!</v>
      </c>
      <c r="O46" s="22">
        <f>O47</f>
        <v>0</v>
      </c>
      <c r="P46" s="5">
        <f t="shared" si="7"/>
        <v>0</v>
      </c>
      <c r="Q46" s="5" t="e">
        <f t="shared" si="8"/>
        <v>#DIV/0!</v>
      </c>
      <c r="R46" s="5">
        <f t="shared" si="9"/>
        <v>0</v>
      </c>
      <c r="S46" s="5" t="e">
        <f t="shared" si="10"/>
        <v>#DIV/0!</v>
      </c>
    </row>
    <row r="47" spans="1:19" s="40" customFormat="1" ht="30" hidden="1" customHeight="1" x14ac:dyDescent="0.25">
      <c r="A47" s="32" t="s">
        <v>94</v>
      </c>
      <c r="B47" s="33" t="s">
        <v>96</v>
      </c>
      <c r="C47" s="46"/>
      <c r="D47" s="35"/>
      <c r="E47" s="34">
        <v>0</v>
      </c>
      <c r="F47" s="34">
        <f t="shared" si="11"/>
        <v>0</v>
      </c>
      <c r="G47" s="36" t="e">
        <f t="shared" si="0"/>
        <v>#DIV/0!</v>
      </c>
      <c r="H47" s="34">
        <f t="shared" si="1"/>
        <v>0</v>
      </c>
      <c r="I47" s="34" t="e">
        <f t="shared" si="2"/>
        <v>#DIV/0!</v>
      </c>
      <c r="J47" s="37">
        <v>0</v>
      </c>
      <c r="K47" s="36">
        <f t="shared" si="3"/>
        <v>0</v>
      </c>
      <c r="L47" s="36" t="e">
        <f t="shared" si="4"/>
        <v>#DIV/0!</v>
      </c>
      <c r="M47" s="36">
        <f t="shared" si="5"/>
        <v>0</v>
      </c>
      <c r="N47" s="36" t="e">
        <f t="shared" si="6"/>
        <v>#DIV/0!</v>
      </c>
      <c r="O47" s="38">
        <v>0</v>
      </c>
      <c r="P47" s="39">
        <f t="shared" si="7"/>
        <v>0</v>
      </c>
      <c r="Q47" s="39" t="e">
        <f t="shared" si="8"/>
        <v>#DIV/0!</v>
      </c>
      <c r="R47" s="39">
        <f t="shared" si="9"/>
        <v>0</v>
      </c>
      <c r="S47" s="39" t="e">
        <f t="shared" si="10"/>
        <v>#DIV/0!</v>
      </c>
    </row>
    <row r="48" spans="1:19" ht="30" customHeight="1" x14ac:dyDescent="0.25">
      <c r="A48" s="11" t="s">
        <v>68</v>
      </c>
      <c r="B48" s="12" t="s">
        <v>69</v>
      </c>
      <c r="C48" s="44">
        <f>C49+C50+C51</f>
        <v>38346280.270000003</v>
      </c>
      <c r="D48" s="44">
        <f>D49+D50+D51</f>
        <v>36357337</v>
      </c>
      <c r="E48" s="13">
        <f>E49+E50+E51</f>
        <v>45466556.170000002</v>
      </c>
      <c r="F48" s="6">
        <f t="shared" si="11"/>
        <v>7120275.8999999985</v>
      </c>
      <c r="G48" s="13">
        <f t="shared" si="0"/>
        <v>118.56836138959352</v>
      </c>
      <c r="H48" s="6">
        <f t="shared" si="1"/>
        <v>9109219.1700000018</v>
      </c>
      <c r="I48" s="6">
        <f t="shared" si="2"/>
        <v>125.05469300460592</v>
      </c>
      <c r="J48" s="13">
        <f>J49+J50+J51</f>
        <v>42834705.170000002</v>
      </c>
      <c r="K48" s="13">
        <f t="shared" si="3"/>
        <v>4488424.8999999985</v>
      </c>
      <c r="L48" s="13">
        <f t="shared" si="4"/>
        <v>111.70498120912002</v>
      </c>
      <c r="M48" s="13">
        <f t="shared" si="5"/>
        <v>6477368.1700000018</v>
      </c>
      <c r="N48" s="13">
        <f t="shared" si="6"/>
        <v>117.81584875151884</v>
      </c>
      <c r="O48" s="13">
        <f>O49+O50+O51</f>
        <v>43554289.350000001</v>
      </c>
      <c r="P48" s="5">
        <f t="shared" si="7"/>
        <v>5208009.0799999982</v>
      </c>
      <c r="Q48" s="5">
        <f t="shared" si="8"/>
        <v>119.79504810817141</v>
      </c>
      <c r="R48" s="5">
        <f t="shared" si="9"/>
        <v>7196952.3500000015</v>
      </c>
      <c r="S48" s="5">
        <f t="shared" si="10"/>
        <v>119.79504810817141</v>
      </c>
    </row>
    <row r="49" spans="1:19" ht="30" customHeight="1" x14ac:dyDescent="0.25">
      <c r="A49" s="14" t="s">
        <v>70</v>
      </c>
      <c r="B49" s="15" t="s">
        <v>71</v>
      </c>
      <c r="C49" s="45">
        <v>752922.22</v>
      </c>
      <c r="D49" s="9">
        <v>831000</v>
      </c>
      <c r="E49" s="6">
        <v>1080000</v>
      </c>
      <c r="F49" s="6">
        <f t="shared" si="11"/>
        <v>327077.78000000003</v>
      </c>
      <c r="G49" s="13">
        <f t="shared" si="0"/>
        <v>143.44111135410509</v>
      </c>
      <c r="H49" s="6">
        <f t="shared" si="1"/>
        <v>249000</v>
      </c>
      <c r="I49" s="6">
        <f t="shared" si="2"/>
        <v>129.96389891696751</v>
      </c>
      <c r="J49" s="6">
        <v>1080000</v>
      </c>
      <c r="K49" s="13">
        <f t="shared" si="3"/>
        <v>327077.78000000003</v>
      </c>
      <c r="L49" s="13">
        <f t="shared" si="4"/>
        <v>143.44111135410509</v>
      </c>
      <c r="M49" s="13">
        <f t="shared" si="5"/>
        <v>249000</v>
      </c>
      <c r="N49" s="13">
        <f t="shared" si="6"/>
        <v>129.96389891696751</v>
      </c>
      <c r="O49" s="6">
        <v>1080000</v>
      </c>
      <c r="P49" s="5">
        <f t="shared" si="7"/>
        <v>327077.78000000003</v>
      </c>
      <c r="Q49" s="5">
        <f t="shared" si="8"/>
        <v>129.96389891696751</v>
      </c>
      <c r="R49" s="5">
        <f t="shared" si="9"/>
        <v>249000</v>
      </c>
      <c r="S49" s="5">
        <f t="shared" si="10"/>
        <v>129.96389891696751</v>
      </c>
    </row>
    <row r="50" spans="1:19" ht="30" customHeight="1" x14ac:dyDescent="0.25">
      <c r="A50" s="14" t="s">
        <v>72</v>
      </c>
      <c r="B50" s="15" t="s">
        <v>73</v>
      </c>
      <c r="C50" s="45">
        <v>783019.99</v>
      </c>
      <c r="D50" s="9">
        <v>1340000</v>
      </c>
      <c r="E50" s="6">
        <v>2154286</v>
      </c>
      <c r="F50" s="6">
        <f t="shared" si="11"/>
        <v>1371266.01</v>
      </c>
      <c r="G50" s="13">
        <f t="shared" si="0"/>
        <v>275.12528766985884</v>
      </c>
      <c r="H50" s="6">
        <f t="shared" si="1"/>
        <v>814286</v>
      </c>
      <c r="I50" s="6">
        <f t="shared" si="2"/>
        <v>160.76761194029851</v>
      </c>
      <c r="J50" s="7">
        <v>1429618</v>
      </c>
      <c r="K50" s="13">
        <f t="shared" si="3"/>
        <v>646598.01</v>
      </c>
      <c r="L50" s="13">
        <f t="shared" si="4"/>
        <v>182.57745884622946</v>
      </c>
      <c r="M50" s="13">
        <f t="shared" si="5"/>
        <v>89618</v>
      </c>
      <c r="N50" s="13">
        <f t="shared" si="6"/>
        <v>106.6879104477612</v>
      </c>
      <c r="O50" s="8">
        <v>1435261</v>
      </c>
      <c r="P50" s="5">
        <f t="shared" si="7"/>
        <v>652241.01</v>
      </c>
      <c r="Q50" s="5">
        <f t="shared" si="8"/>
        <v>107.10902985074627</v>
      </c>
      <c r="R50" s="5">
        <f t="shared" si="9"/>
        <v>95261</v>
      </c>
      <c r="S50" s="5">
        <f t="shared" si="10"/>
        <v>107.10902985074627</v>
      </c>
    </row>
    <row r="51" spans="1:19" ht="30" customHeight="1" x14ac:dyDescent="0.25">
      <c r="A51" s="14" t="s">
        <v>74</v>
      </c>
      <c r="B51" s="15" t="s">
        <v>75</v>
      </c>
      <c r="C51" s="45">
        <v>36810338.060000002</v>
      </c>
      <c r="D51" s="9">
        <v>34186337</v>
      </c>
      <c r="E51" s="6">
        <v>42232270.170000002</v>
      </c>
      <c r="F51" s="6">
        <f t="shared" si="11"/>
        <v>5421932.1099999994</v>
      </c>
      <c r="G51" s="13">
        <f t="shared" si="0"/>
        <v>114.72937331127568</v>
      </c>
      <c r="H51" s="6">
        <f t="shared" si="1"/>
        <v>8045933.1700000018</v>
      </c>
      <c r="I51" s="6">
        <f t="shared" si="2"/>
        <v>123.53552289032896</v>
      </c>
      <c r="J51" s="7">
        <v>40325087.170000002</v>
      </c>
      <c r="K51" s="13">
        <f t="shared" si="3"/>
        <v>3514749.1099999994</v>
      </c>
      <c r="L51" s="13">
        <f t="shared" si="4"/>
        <v>109.548266316574</v>
      </c>
      <c r="M51" s="13">
        <f t="shared" si="5"/>
        <v>6138750.1700000018</v>
      </c>
      <c r="N51" s="13">
        <f t="shared" si="6"/>
        <v>117.95673566898964</v>
      </c>
      <c r="O51" s="8">
        <v>41039028.350000001</v>
      </c>
      <c r="P51" s="5">
        <f t="shared" si="7"/>
        <v>4228690.2899999991</v>
      </c>
      <c r="Q51" s="5">
        <f t="shared" si="8"/>
        <v>120.04511729349652</v>
      </c>
      <c r="R51" s="5">
        <f t="shared" si="9"/>
        <v>6852691.3500000015</v>
      </c>
      <c r="S51" s="5">
        <f t="shared" si="10"/>
        <v>120.04511729349652</v>
      </c>
    </row>
    <row r="52" spans="1:19" ht="30" customHeight="1" x14ac:dyDescent="0.25">
      <c r="A52" s="11" t="s">
        <v>76</v>
      </c>
      <c r="B52" s="12" t="s">
        <v>77</v>
      </c>
      <c r="C52" s="44">
        <f>C53</f>
        <v>955297.36</v>
      </c>
      <c r="D52" s="44">
        <f>D53</f>
        <v>5617036</v>
      </c>
      <c r="E52" s="13">
        <f>E53</f>
        <v>4390360</v>
      </c>
      <c r="F52" s="6">
        <f t="shared" si="11"/>
        <v>3435062.64</v>
      </c>
      <c r="G52" s="13">
        <f t="shared" si="0"/>
        <v>459.58045984760184</v>
      </c>
      <c r="H52" s="6">
        <f t="shared" si="1"/>
        <v>-1226676</v>
      </c>
      <c r="I52" s="6">
        <f t="shared" si="2"/>
        <v>78.161507243321921</v>
      </c>
      <c r="J52" s="13">
        <f>J53</f>
        <v>200000</v>
      </c>
      <c r="K52" s="13">
        <f t="shared" si="3"/>
        <v>-755297.36</v>
      </c>
      <c r="L52" s="13">
        <f t="shared" si="4"/>
        <v>20.935889532867545</v>
      </c>
      <c r="M52" s="13">
        <f t="shared" si="5"/>
        <v>-5417036</v>
      </c>
      <c r="N52" s="13">
        <f t="shared" si="6"/>
        <v>3.5605967275267596</v>
      </c>
      <c r="O52" s="13">
        <f>O53</f>
        <v>250000</v>
      </c>
      <c r="P52" s="5">
        <f t="shared" si="7"/>
        <v>-705297.36</v>
      </c>
      <c r="Q52" s="5">
        <f t="shared" si="8"/>
        <v>4.4507459094084494</v>
      </c>
      <c r="R52" s="5">
        <f t="shared" si="9"/>
        <v>-5367036</v>
      </c>
      <c r="S52" s="5">
        <f t="shared" si="10"/>
        <v>4.4507459094084494</v>
      </c>
    </row>
    <row r="53" spans="1:19" ht="30" customHeight="1" x14ac:dyDescent="0.25">
      <c r="A53" s="14" t="s">
        <v>78</v>
      </c>
      <c r="B53" s="15" t="s">
        <v>79</v>
      </c>
      <c r="C53" s="45">
        <v>955297.36</v>
      </c>
      <c r="D53" s="9">
        <v>5617036</v>
      </c>
      <c r="E53" s="6">
        <v>4390360</v>
      </c>
      <c r="F53" s="6">
        <f t="shared" si="11"/>
        <v>3435062.64</v>
      </c>
      <c r="G53" s="13">
        <f t="shared" si="0"/>
        <v>459.58045984760184</v>
      </c>
      <c r="H53" s="6">
        <f t="shared" si="1"/>
        <v>-1226676</v>
      </c>
      <c r="I53" s="6">
        <f t="shared" si="2"/>
        <v>78.161507243321921</v>
      </c>
      <c r="J53" s="7">
        <v>200000</v>
      </c>
      <c r="K53" s="13">
        <f t="shared" si="3"/>
        <v>-755297.36</v>
      </c>
      <c r="L53" s="13">
        <f t="shared" si="4"/>
        <v>20.935889532867545</v>
      </c>
      <c r="M53" s="13">
        <f t="shared" si="5"/>
        <v>-5417036</v>
      </c>
      <c r="N53" s="13">
        <f t="shared" si="6"/>
        <v>3.5605967275267596</v>
      </c>
      <c r="O53" s="8">
        <v>250000</v>
      </c>
      <c r="P53" s="5">
        <f t="shared" si="7"/>
        <v>-705297.36</v>
      </c>
      <c r="Q53" s="5">
        <f t="shared" si="8"/>
        <v>4.4507459094084494</v>
      </c>
      <c r="R53" s="5">
        <f t="shared" si="9"/>
        <v>-5367036</v>
      </c>
      <c r="S53" s="5">
        <f t="shared" si="10"/>
        <v>4.4507459094084494</v>
      </c>
    </row>
    <row r="54" spans="1:19" ht="30" customHeight="1" x14ac:dyDescent="0.25">
      <c r="A54" s="11" t="s">
        <v>89</v>
      </c>
      <c r="B54" s="12">
        <v>1300</v>
      </c>
      <c r="C54" s="44">
        <f>C55</f>
        <v>249975.4</v>
      </c>
      <c r="D54" s="44">
        <f>D55</f>
        <v>85000</v>
      </c>
      <c r="E54" s="13">
        <f>E55</f>
        <v>110000</v>
      </c>
      <c r="F54" s="6">
        <f t="shared" si="11"/>
        <v>-139975.4</v>
      </c>
      <c r="G54" s="13">
        <f t="shared" si="0"/>
        <v>44.00433002607457</v>
      </c>
      <c r="H54" s="6">
        <f t="shared" si="1"/>
        <v>25000</v>
      </c>
      <c r="I54" s="6">
        <f t="shared" si="2"/>
        <v>129.41176470588235</v>
      </c>
      <c r="J54" s="13">
        <f>J55</f>
        <v>110000</v>
      </c>
      <c r="K54" s="13">
        <f t="shared" si="3"/>
        <v>-139975.4</v>
      </c>
      <c r="L54" s="13">
        <f t="shared" si="4"/>
        <v>44.00433002607457</v>
      </c>
      <c r="M54" s="13">
        <f t="shared" si="5"/>
        <v>25000</v>
      </c>
      <c r="N54" s="13">
        <f t="shared" si="6"/>
        <v>129.41176470588235</v>
      </c>
      <c r="O54" s="13">
        <f>O55</f>
        <v>110000</v>
      </c>
      <c r="P54" s="5">
        <f t="shared" si="7"/>
        <v>-139975.4</v>
      </c>
      <c r="Q54" s="5">
        <f t="shared" si="8"/>
        <v>129.41176470588235</v>
      </c>
      <c r="R54" s="5">
        <f t="shared" si="9"/>
        <v>25000</v>
      </c>
      <c r="S54" s="5">
        <f t="shared" si="10"/>
        <v>129.41176470588235</v>
      </c>
    </row>
    <row r="55" spans="1:19" ht="30" customHeight="1" x14ac:dyDescent="0.25">
      <c r="A55" s="14" t="s">
        <v>90</v>
      </c>
      <c r="B55" s="15">
        <v>1301</v>
      </c>
      <c r="C55" s="45">
        <v>249975.4</v>
      </c>
      <c r="D55" s="9">
        <v>85000</v>
      </c>
      <c r="E55" s="6">
        <v>110000</v>
      </c>
      <c r="F55" s="6">
        <f t="shared" si="11"/>
        <v>-139975.4</v>
      </c>
      <c r="G55" s="13">
        <f t="shared" si="0"/>
        <v>44.00433002607457</v>
      </c>
      <c r="H55" s="6">
        <f t="shared" si="1"/>
        <v>25000</v>
      </c>
      <c r="I55" s="6">
        <f t="shared" si="2"/>
        <v>129.41176470588235</v>
      </c>
      <c r="J55" s="6">
        <v>110000</v>
      </c>
      <c r="K55" s="13">
        <f t="shared" si="3"/>
        <v>-139975.4</v>
      </c>
      <c r="L55" s="13">
        <f t="shared" si="4"/>
        <v>44.00433002607457</v>
      </c>
      <c r="M55" s="13">
        <f t="shared" si="5"/>
        <v>25000</v>
      </c>
      <c r="N55" s="13">
        <f t="shared" si="6"/>
        <v>129.41176470588235</v>
      </c>
      <c r="O55" s="6">
        <v>110000</v>
      </c>
      <c r="P55" s="5">
        <f t="shared" si="7"/>
        <v>-139975.4</v>
      </c>
      <c r="Q55" s="5">
        <f t="shared" si="8"/>
        <v>129.41176470588235</v>
      </c>
      <c r="R55" s="5">
        <f t="shared" si="9"/>
        <v>25000</v>
      </c>
      <c r="S55" s="5">
        <f t="shared" si="10"/>
        <v>129.41176470588235</v>
      </c>
    </row>
    <row r="56" spans="1:19" s="23" customFormat="1" ht="36" customHeight="1" x14ac:dyDescent="0.25">
      <c r="A56" s="11" t="s">
        <v>80</v>
      </c>
      <c r="B56" s="12">
        <v>1400</v>
      </c>
      <c r="C56" s="20">
        <f>C57+C58</f>
        <v>22694251</v>
      </c>
      <c r="D56" s="20">
        <f>D57+D58</f>
        <v>20381066</v>
      </c>
      <c r="E56" s="20">
        <f>E57+E58</f>
        <v>19464912</v>
      </c>
      <c r="F56" s="6">
        <f t="shared" si="11"/>
        <v>-3229339</v>
      </c>
      <c r="G56" s="13">
        <f t="shared" si="0"/>
        <v>85.770233174912889</v>
      </c>
      <c r="H56" s="6">
        <f t="shared" si="1"/>
        <v>-916154</v>
      </c>
      <c r="I56" s="6">
        <f t="shared" si="2"/>
        <v>95.504876928419733</v>
      </c>
      <c r="J56" s="20">
        <f>J57+J58</f>
        <v>11478880</v>
      </c>
      <c r="K56" s="13">
        <f t="shared" si="3"/>
        <v>-11215371</v>
      </c>
      <c r="L56" s="13">
        <f t="shared" si="4"/>
        <v>50.580563332978038</v>
      </c>
      <c r="M56" s="13">
        <f t="shared" si="5"/>
        <v>-8902186</v>
      </c>
      <c r="N56" s="13">
        <f t="shared" si="6"/>
        <v>56.321293498583437</v>
      </c>
      <c r="O56" s="20">
        <f>O57+O58</f>
        <v>11478880</v>
      </c>
      <c r="P56" s="5">
        <f t="shared" si="7"/>
        <v>-11215371</v>
      </c>
      <c r="Q56" s="5">
        <f t="shared" si="8"/>
        <v>56.321293498583437</v>
      </c>
      <c r="R56" s="5">
        <f t="shared" si="9"/>
        <v>-8902186</v>
      </c>
      <c r="S56" s="5">
        <f t="shared" si="10"/>
        <v>56.321293498583437</v>
      </c>
    </row>
    <row r="57" spans="1:19" ht="36.75" customHeight="1" x14ac:dyDescent="0.25">
      <c r="A57" s="14" t="s">
        <v>81</v>
      </c>
      <c r="B57" s="15">
        <v>1401</v>
      </c>
      <c r="C57" s="45">
        <v>19879051</v>
      </c>
      <c r="D57" s="9">
        <v>17516276</v>
      </c>
      <c r="E57" s="6">
        <v>18600912</v>
      </c>
      <c r="F57" s="6">
        <f t="shared" si="11"/>
        <v>-1278139</v>
      </c>
      <c r="G57" s="13">
        <f t="shared" si="0"/>
        <v>93.570422451252838</v>
      </c>
      <c r="H57" s="6">
        <f t="shared" si="1"/>
        <v>1084636</v>
      </c>
      <c r="I57" s="6">
        <f t="shared" si="2"/>
        <v>106.19216093649129</v>
      </c>
      <c r="J57" s="7">
        <v>11378880</v>
      </c>
      <c r="K57" s="13">
        <f t="shared" si="3"/>
        <v>-8500171</v>
      </c>
      <c r="L57" s="13">
        <f t="shared" si="4"/>
        <v>57.240559421070955</v>
      </c>
      <c r="M57" s="13">
        <f t="shared" si="5"/>
        <v>-6137396</v>
      </c>
      <c r="N57" s="13">
        <f t="shared" si="6"/>
        <v>64.961753285915336</v>
      </c>
      <c r="O57" s="8">
        <v>11378880</v>
      </c>
      <c r="P57" s="5">
        <f t="shared" si="7"/>
        <v>-8500171</v>
      </c>
      <c r="Q57" s="5">
        <f t="shared" si="8"/>
        <v>64.961753285915336</v>
      </c>
      <c r="R57" s="5">
        <f t="shared" si="9"/>
        <v>-6137396</v>
      </c>
      <c r="S57" s="5">
        <f t="shared" si="10"/>
        <v>64.961753285915336</v>
      </c>
    </row>
    <row r="58" spans="1:19" ht="30" customHeight="1" x14ac:dyDescent="0.25">
      <c r="A58" s="14" t="s">
        <v>82</v>
      </c>
      <c r="B58" s="15">
        <v>1403</v>
      </c>
      <c r="C58" s="45">
        <v>2815200</v>
      </c>
      <c r="D58" s="9">
        <v>2864790</v>
      </c>
      <c r="E58" s="6">
        <v>864000</v>
      </c>
      <c r="F58" s="6">
        <f t="shared" si="11"/>
        <v>-1951200</v>
      </c>
      <c r="G58" s="13">
        <f t="shared" si="0"/>
        <v>30.690537084398979</v>
      </c>
      <c r="H58" s="6">
        <f t="shared" si="1"/>
        <v>-2000790</v>
      </c>
      <c r="I58" s="6">
        <f t="shared" si="2"/>
        <v>30.159278690584649</v>
      </c>
      <c r="J58" s="7">
        <v>100000</v>
      </c>
      <c r="K58" s="13">
        <f t="shared" si="3"/>
        <v>-2715200</v>
      </c>
      <c r="L58" s="13">
        <f t="shared" si="4"/>
        <v>3.5521454958795116</v>
      </c>
      <c r="M58" s="13">
        <f t="shared" si="5"/>
        <v>-2764790</v>
      </c>
      <c r="N58" s="13">
        <f t="shared" si="6"/>
        <v>3.4906572558547047</v>
      </c>
      <c r="O58" s="8">
        <v>100000</v>
      </c>
      <c r="P58" s="5">
        <f t="shared" si="7"/>
        <v>-2715200</v>
      </c>
      <c r="Q58" s="5">
        <f t="shared" si="8"/>
        <v>3.4906572558547047</v>
      </c>
      <c r="R58" s="5">
        <f t="shared" si="9"/>
        <v>-2764790</v>
      </c>
      <c r="S58" s="5">
        <f t="shared" si="10"/>
        <v>3.4906572558547047</v>
      </c>
    </row>
    <row r="59" spans="1:19" ht="30" customHeight="1" x14ac:dyDescent="0.25">
      <c r="A59" s="56" t="s">
        <v>88</v>
      </c>
      <c r="B59" s="56"/>
      <c r="C59" s="44">
        <f>C56+C54+C52+C48+C43+C36+C31+C25+C22+C20+C11</f>
        <v>633762674.57999992</v>
      </c>
      <c r="D59" s="44">
        <f>D56+D54+D52+D48+D43+D36+D31+D25+D22+D20+D11</f>
        <v>691110280</v>
      </c>
      <c r="E59" s="13">
        <f>E56+E54+E52+E48+E43+E36+E31+E25+E22+E20+E11+E46</f>
        <v>661311665.63999999</v>
      </c>
      <c r="F59" s="6">
        <f>E59-C59</f>
        <v>27548991.060000062</v>
      </c>
      <c r="G59" s="13">
        <f>E59/C59*100</f>
        <v>104.34689390287255</v>
      </c>
      <c r="H59" s="6">
        <f t="shared" si="1"/>
        <v>-29798614.360000014</v>
      </c>
      <c r="I59" s="6">
        <f>E59/D59*100</f>
        <v>95.688298203291083</v>
      </c>
      <c r="J59" s="13">
        <f>J56+J54+J52+J48+J43+J36+J31+J25+J22+J20+J11+J46</f>
        <v>667531889.37</v>
      </c>
      <c r="K59" s="13">
        <f t="shared" si="3"/>
        <v>33769214.790000081</v>
      </c>
      <c r="L59" s="13">
        <f t="shared" si="4"/>
        <v>105.32836914265727</v>
      </c>
      <c r="M59" s="13">
        <f t="shared" si="5"/>
        <v>-23578390.629999995</v>
      </c>
      <c r="N59" s="13">
        <f t="shared" si="6"/>
        <v>96.588331658154473</v>
      </c>
      <c r="O59" s="13">
        <f>O56+O54+O52+O48+O43+O36+O31+O25+O22+O20+O11+O46</f>
        <v>657550775.14999998</v>
      </c>
      <c r="P59" s="5">
        <f t="shared" si="7"/>
        <v>23788100.570000052</v>
      </c>
      <c r="Q59" s="5">
        <f t="shared" si="8"/>
        <v>95.144117252893409</v>
      </c>
      <c r="R59" s="5">
        <f t="shared" si="9"/>
        <v>-33559504.850000024</v>
      </c>
      <c r="S59" s="5">
        <f t="shared" si="10"/>
        <v>95.144117252893409</v>
      </c>
    </row>
    <row r="60" spans="1:19" ht="30" customHeight="1" x14ac:dyDescent="0.25">
      <c r="O60" s="30"/>
    </row>
    <row r="61" spans="1:19" ht="30" customHeight="1" x14ac:dyDescent="0.25">
      <c r="E61" s="29"/>
      <c r="M61" s="29"/>
      <c r="O61" s="29"/>
    </row>
    <row r="62" spans="1:19" ht="30" customHeight="1" x14ac:dyDescent="0.25">
      <c r="O62" s="31"/>
    </row>
    <row r="63" spans="1:19" ht="30" customHeight="1" x14ac:dyDescent="0.25">
      <c r="O63" s="29"/>
    </row>
  </sheetData>
  <mergeCells count="32">
    <mergeCell ref="V7:W7"/>
    <mergeCell ref="P7:Q7"/>
    <mergeCell ref="R7:S7"/>
    <mergeCell ref="P8:P9"/>
    <mergeCell ref="Q8:Q9"/>
    <mergeCell ref="R8:R9"/>
    <mergeCell ref="S8:S9"/>
    <mergeCell ref="N8:N9"/>
    <mergeCell ref="O7:O9"/>
    <mergeCell ref="T7:U7"/>
    <mergeCell ref="K7:L7"/>
    <mergeCell ref="M7:N7"/>
    <mergeCell ref="K8:K9"/>
    <mergeCell ref="A59:B59"/>
    <mergeCell ref="A4:D4"/>
    <mergeCell ref="A5:D5"/>
    <mergeCell ref="D7:D9"/>
    <mergeCell ref="C7:C9"/>
    <mergeCell ref="B7:B9"/>
    <mergeCell ref="A7:A9"/>
    <mergeCell ref="G8:G9"/>
    <mergeCell ref="F8:F9"/>
    <mergeCell ref="F7:G7"/>
    <mergeCell ref="A3:M3"/>
    <mergeCell ref="A2:M2"/>
    <mergeCell ref="H8:H9"/>
    <mergeCell ref="I8:I9"/>
    <mergeCell ref="H7:I7"/>
    <mergeCell ref="E7:E9"/>
    <mergeCell ref="J7:J9"/>
    <mergeCell ref="L8:L9"/>
    <mergeCell ref="M8:M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2022-11-24T23:05:51Z</dcterms:modified>
</cp:coreProperties>
</file>